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Balance General " sheetId="1" r:id="rId1"/>
    <sheet name="Estados de Resultados" sheetId="2" r:id="rId2"/>
    <sheet name="Estado Situacion Pres Consolida" sheetId="3" r:id="rId3"/>
    <sheet name="Estado de Flujo Efectivo" sheetId="4" r:id="rId4"/>
    <sheet name="Variacion Fdos. No presp" sheetId="5" r:id="rId5"/>
    <sheet name="Estado de Patrimonio Neto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F51" authorId="0">
      <text>
        <r>
          <rPr>
            <sz val="11"/>
            <color theme="1"/>
            <rFont val="Calibri"/>
            <family val="0"/>
          </rPr>
          <t>======
ID#AAAAsjd099M
Andrés Bustamante Pérez    (2023-03-07 19:19:59)
Falta completar formulas y completar variacion de fondos no presupuestarios @alonso.duran@senda.gob.cl
_Asignada a Alonso Durán Serra_
------
ID#AAAAvTruXV8
Andrés Bustamante Pérez    (2023-04-19 15:42:40)
esta parte @alonso.duran@senda.gob.cl</t>
        </r>
      </text>
    </comment>
  </commentList>
</comments>
</file>

<file path=xl/sharedStrings.xml><?xml version="1.0" encoding="utf-8"?>
<sst xmlns="http://schemas.openxmlformats.org/spreadsheetml/2006/main" count="331" uniqueCount="241">
  <si>
    <t>Servicio Nacional para la Prevencion y Rehabilitacion del Consumo de Drogas y Alcohol</t>
  </si>
  <si>
    <t>BALANCE GENERAL</t>
  </si>
  <si>
    <t>Al 31 de diciembre de 2022</t>
  </si>
  <si>
    <t xml:space="preserve">Miles de Pesos </t>
  </si>
  <si>
    <t>CUENTAS</t>
  </si>
  <si>
    <t>NOTAS</t>
  </si>
  <si>
    <t>AÑO 31-12-2022</t>
  </si>
  <si>
    <t>AÑO 31-12-2021</t>
  </si>
  <si>
    <t>ACTIVOS</t>
  </si>
  <si>
    <t xml:space="preserve">     ACTIVO CORRIENTE</t>
  </si>
  <si>
    <t xml:space="preserve">          RECURSOS DISPONIBLES</t>
  </si>
  <si>
    <t>Disponibilidades en Moneda Nacional</t>
  </si>
  <si>
    <t>Disponibilidades en Moneda Extranjera</t>
  </si>
  <si>
    <t>Anticipos de Fondos</t>
  </si>
  <si>
    <t xml:space="preserve">          BIENES FINANCIEROS</t>
  </si>
  <si>
    <t>Inversiones Financieras</t>
  </si>
  <si>
    <t>Cuentas por Cobrar Con Contraprestación</t>
  </si>
  <si>
    <t>Cuentas por Cobrar Sin Contraprestación</t>
  </si>
  <si>
    <t>Préstamos</t>
  </si>
  <si>
    <t>Deudores Varios</t>
  </si>
  <si>
    <t>Deterioro Acumulado de Bienes Financieros</t>
  </si>
  <si>
    <t xml:space="preserve">          EXISTENCIAS</t>
  </si>
  <si>
    <t xml:space="preserve">          OTROS ACTIVOS CORRIENTES</t>
  </si>
  <si>
    <t xml:space="preserve">     ACTIVO NO CORRIENTE</t>
  </si>
  <si>
    <t xml:space="preserve">           BIENES FINANCIEROS </t>
  </si>
  <si>
    <t xml:space="preserve">           INVERSIONES ASOCIADAS Y NEGOCIOS                          CONJUNTOS</t>
  </si>
  <si>
    <t xml:space="preserve">           BIENES DE USO</t>
  </si>
  <si>
    <t>Terrenos </t>
  </si>
  <si>
    <t>Edificaciones Institucionales</t>
  </si>
  <si>
    <t>Infraestructura Pública </t>
  </si>
  <si>
    <t>Bienes de Uso en Leasing</t>
  </si>
  <si>
    <t>Bienes Concesionados</t>
  </si>
  <si>
    <t>Bienes de Uso en Curso</t>
  </si>
  <si>
    <t>Otros Bienes de Uso </t>
  </si>
  <si>
    <t>Depreciación Acumulada de Bienes De Uso</t>
  </si>
  <si>
    <t>Deterioro Acumulado de Bienes De Uso</t>
  </si>
  <si>
    <t xml:space="preserve">           ACTIVOS INTANGIBLES</t>
  </si>
  <si>
    <t>Bienes Intangibles</t>
  </si>
  <si>
    <t>Amortización Acumulada de Bienes  Intangibles</t>
  </si>
  <si>
    <t>Deterioro Acumulado de Bienes Intangibles</t>
  </si>
  <si>
    <t xml:space="preserve">           PROPIEDADES DE INVERSIÓN</t>
  </si>
  <si>
    <t>Propiedades de Inversión</t>
  </si>
  <si>
    <t>Depreciación Acumulada de Propiedades de Inversión</t>
  </si>
  <si>
    <t>Deterioro Acumulado de Propiedad de Inversión</t>
  </si>
  <si>
    <t xml:space="preserve">            ACTIVOS BIOLÓGICOS</t>
  </si>
  <si>
    <t>Activos Biológicos</t>
  </si>
  <si>
    <t>Depreciación Acumulada de Activos Biológicos</t>
  </si>
  <si>
    <t>Deterioro Acumulado de Activos Biológicos</t>
  </si>
  <si>
    <t xml:space="preserve">           OTROS ACTIVOS NO CORRIENTES</t>
  </si>
  <si>
    <t>TOTAL ACTIVOS</t>
  </si>
  <si>
    <t>PASIVOS</t>
  </si>
  <si>
    <t>PASIVO CORRIENTE</t>
  </si>
  <si>
    <t xml:space="preserve">         DEUDA CORRIENTE</t>
  </si>
  <si>
    <t xml:space="preserve">                   Depósitos de Terceros</t>
  </si>
  <si>
    <t>DEUDA PÚBLICA</t>
  </si>
  <si>
    <t>Deuda Pública Interna</t>
  </si>
  <si>
    <t>Deuda Pública Externa</t>
  </si>
  <si>
    <t>OTRAS DEUDAS</t>
  </si>
  <si>
    <t>Cuentas Por Pagar Con Contraprestación</t>
  </si>
  <si>
    <t>Cuentas Por Pagar Sin Contraprestación</t>
  </si>
  <si>
    <t>Provisiones</t>
  </si>
  <si>
    <t>Obligaciones por Beneficios de los Empleados</t>
  </si>
  <si>
    <t>Pasivos por Leasing</t>
  </si>
  <si>
    <t>Pasivos por Concesiones</t>
  </si>
  <si>
    <t>Otros Pasivos</t>
  </si>
  <si>
    <t>PASIVO NO CORRIENTE</t>
  </si>
  <si>
    <t>OTRAS DEUDAS </t>
  </si>
  <si>
    <t>Obligaciones por Beneficios a los Empleados</t>
  </si>
  <si>
    <t>TOTAL PASIVOS</t>
  </si>
  <si>
    <t>PATRIMONIO</t>
  </si>
  <si>
    <t>PATRIMONIO DEL ESTADO</t>
  </si>
  <si>
    <t>Patrimonio Institucional</t>
  </si>
  <si>
    <t>Resultados Acumulados</t>
  </si>
  <si>
    <t>Resultado del Ejercicio</t>
  </si>
  <si>
    <t>INTERESES MINORITARIOS</t>
  </si>
  <si>
    <t>TOTAL PASIVOS Y PATRIMONIO</t>
  </si>
  <si>
    <t>Diferencia</t>
  </si>
  <si>
    <t>RITA GONZÁLEZ GELVEZ</t>
  </si>
  <si>
    <t>NATALIA RIFFO ALONSO
DIRECTORA NACIONAL</t>
  </si>
  <si>
    <t>JEFA DIVISIÓN ADMINISTRACIÓN Y FINANZAS (S)</t>
  </si>
  <si>
    <t>ESTADO DE RESULTADOS</t>
  </si>
  <si>
    <t>Miles de Pesos</t>
  </si>
  <si>
    <t>INGRESOS</t>
  </si>
  <si>
    <t>INGRESOS POR IMPUESTOS E IMPOSICIONES PREVISIONALES</t>
  </si>
  <si>
    <t>Impuestos</t>
  </si>
  <si>
    <t>Imposiciones Previsionales</t>
  </si>
  <si>
    <t>TRANSFERENCIAS RECIBIDAS</t>
  </si>
  <si>
    <t>Transferencias Corrientes</t>
  </si>
  <si>
    <t>Transferencias de Capital</t>
  </si>
  <si>
    <t>Aporte Fiscal</t>
  </si>
  <si>
    <t>INGRESOS POR VENTAS DE BIENES Y PRESTACIONES DE SERVICIOS DE GESTIÓN ORDINARIA</t>
  </si>
  <si>
    <t>Venta Neta de Bienes</t>
  </si>
  <si>
    <t>Prestaciones de Servicios</t>
  </si>
  <si>
    <t>RENTAS DE LA PROPIEDAD</t>
  </si>
  <si>
    <t>Arriendos</t>
  </si>
  <si>
    <t>VENTA NETA DE OTROS BIENES</t>
  </si>
  <si>
    <t>Venta de Bienes de Uso</t>
  </si>
  <si>
    <t>Venta de Bienes de Uso Por Actividades Discontinuadas</t>
  </si>
  <si>
    <t>Venta de Propiedades De Inversión</t>
  </si>
  <si>
    <t>Venta de Bienes Intangibles</t>
  </si>
  <si>
    <t>Venta de Activos Biológicos</t>
  </si>
  <si>
    <t>INGRESOS FINANCIEROS</t>
  </si>
  <si>
    <t>Participaciones en Instrumentos de Patrimonio</t>
  </si>
  <si>
    <t>Participación en el Resultado de Asociadas y Negocios Conjuntos</t>
  </si>
  <si>
    <t>Intereses</t>
  </si>
  <si>
    <t>Venta o Rescate de Bienes Financieros</t>
  </si>
  <si>
    <t>Reversión de Deterioro</t>
  </si>
  <si>
    <t>OTROS INGRESOS</t>
  </si>
  <si>
    <t>Multas</t>
  </si>
  <si>
    <t>Otros</t>
  </si>
  <si>
    <t>GASTOS</t>
  </si>
  <si>
    <t>GASTOS EN PERSONAL</t>
  </si>
  <si>
    <t>Personal de Planta</t>
  </si>
  <si>
    <t>Personal de Contrata</t>
  </si>
  <si>
    <t>Personal a Honorarios</t>
  </si>
  <si>
    <t>BIENES Y SERVICIOS DE CONSUMO</t>
  </si>
  <si>
    <t>PRESTACIONES DE SEGURIDAD SOCIAL</t>
  </si>
  <si>
    <t>TRANSFERENCIAS OTORGADAS</t>
  </si>
  <si>
    <t>DEPRECIACIÓN Y AMORTIZACIÓN</t>
  </si>
  <si>
    <t xml:space="preserve">Depreciación de Bienes </t>
  </si>
  <si>
    <t>Amortización de Bienes Intangibles</t>
  </si>
  <si>
    <t>BAJAS DE BIENES</t>
  </si>
  <si>
    <t>DETERIORO</t>
  </si>
  <si>
    <t>GASTOS FINANCIEROS</t>
  </si>
  <si>
    <t>Deterioro de Bienes Financieros</t>
  </si>
  <si>
    <t>OTROS GASTOS</t>
  </si>
  <si>
    <t>VARIACIÓN DEL VALOR RAZONABLE EN ACTIVOS FINANCIEROS</t>
  </si>
  <si>
    <t>OPERACIONES DE CAMBIO</t>
  </si>
  <si>
    <t>RESULTADO DEL EJERCICIO</t>
  </si>
  <si>
    <t xml:space="preserve">ESTADO DE SITUACIÓN PRESUPUESTARIA </t>
  </si>
  <si>
    <t>Moneda Nacional</t>
  </si>
  <si>
    <t>PRESUPUESTO</t>
  </si>
  <si>
    <t>EJECUCIÓN</t>
  </si>
  <si>
    <t>INICIAL</t>
  </si>
  <si>
    <t>ACTUALIZADO</t>
  </si>
  <si>
    <t>DEVENGADO</t>
  </si>
  <si>
    <t>EFECTIVA</t>
  </si>
  <si>
    <t>POR PERCIBIR</t>
  </si>
  <si>
    <t>01 IMPUESTOS</t>
  </si>
  <si>
    <t>04 IMPOSICIONES PREVISIONALES</t>
  </si>
  <si>
    <t>05 TRANSFERENCIAS CORRIENTES</t>
  </si>
  <si>
    <t>06 RENTAS DE LA PROPIEDAD</t>
  </si>
  <si>
    <t>07 INGRESOS DE OPERACIÓN</t>
  </si>
  <si>
    <t xml:space="preserve">08 OTROS INGRESOS CORRIENTES </t>
  </si>
  <si>
    <t>09 APORTE FISCAL</t>
  </si>
  <si>
    <t>10 VENTA DE ACTIVOS NO FINANCIEROS</t>
  </si>
  <si>
    <t>11 VENTA DE ACTIVOS FINANCIEROS</t>
  </si>
  <si>
    <t>12 RECUPERACIÓN DE PRESTAMOS</t>
  </si>
  <si>
    <t>13 TRANSFERENCIAS DE GASTOS DE CAPITAL</t>
  </si>
  <si>
    <t>14 ENDEUDAMIENTO</t>
  </si>
  <si>
    <t>SUBTOTALES</t>
  </si>
  <si>
    <t>15 SALDO INICIAL DE CAJA</t>
  </si>
  <si>
    <t>TOTALES</t>
  </si>
  <si>
    <t>POR PAGAR</t>
  </si>
  <si>
    <t>21 GASTOS EN PERSONAL</t>
  </si>
  <si>
    <t>22 BIENES Y SERVICIOS DE CONSUMO</t>
  </si>
  <si>
    <t>23 PRESTACIONES DE SEGURIDAD SOCIAL</t>
  </si>
  <si>
    <t>24 TRANSFERENCIAS CORRIENTES</t>
  </si>
  <si>
    <t>25 INTEGROS AL FISCO</t>
  </si>
  <si>
    <t>26 OTROS GASTOS CORRIENTES</t>
  </si>
  <si>
    <t>27 APORTE FISCAL LIBRE</t>
  </si>
  <si>
    <t>28 APORTE FISCAL PARA SERVICIO DE LA DEUDA</t>
  </si>
  <si>
    <t>29 ADQUISICIÓN DE ACTIVOS NO FINANCIEROS</t>
  </si>
  <si>
    <t>30 ADQUISICIÓN DE ACTIVOS FINANCIEROS</t>
  </si>
  <si>
    <t>31 INICIATIVAS DE INVERSION</t>
  </si>
  <si>
    <t>32 PRÉSTAMOS</t>
  </si>
  <si>
    <t>33 TRANSFERENCIAS DE CAPITAL</t>
  </si>
  <si>
    <t>34 SERVICIOS DE LA DEUDA</t>
  </si>
  <si>
    <t>35 SALDO FINAL DE CAJA</t>
  </si>
  <si>
    <t>ESTADO DE FLUJO DE EFECTIVO</t>
  </si>
  <si>
    <t>VARIACIÓN DE FONDOS PRESUPUESTARIOS</t>
  </si>
  <si>
    <t xml:space="preserve">     FLUJOS ORIGINADOS EN ACTIVIDADES OPERACIONALES</t>
  </si>
  <si>
    <t xml:space="preserve">          - INGRESOS OPERACIONES PRESUPUESTARIOS</t>
  </si>
  <si>
    <t xml:space="preserve">                  Impuestos</t>
  </si>
  <si>
    <t>-</t>
  </si>
  <si>
    <t xml:space="preserve">                  Imposiciones Previsionales</t>
  </si>
  <si>
    <t xml:space="preserve">                  Transferencias Corrientes</t>
  </si>
  <si>
    <t xml:space="preserve">                  Rentas de la Propiedad</t>
  </si>
  <si>
    <t xml:space="preserve">                  Ingresos de Operación</t>
  </si>
  <si>
    <t xml:space="preserve">                  Otros Ingresos Corrientes</t>
  </si>
  <si>
    <t xml:space="preserve">                  Aporte Fiscal</t>
  </si>
  <si>
    <t xml:space="preserve">                  Transferencias Para Gasto de Capital</t>
  </si>
  <si>
    <t xml:space="preserve">          - GASTOS OPERACIONES PRESUPUESTARIOS</t>
  </si>
  <si>
    <t xml:space="preserve">                  Gastos en Personal</t>
  </si>
  <si>
    <t xml:space="preserve">                  Bienes y Servicios de Consumo</t>
  </si>
  <si>
    <t xml:space="preserve">                  Prestaciones de Seguridad Social</t>
  </si>
  <si>
    <t xml:space="preserve">                  Integros al Fisco</t>
  </si>
  <si>
    <t xml:space="preserve">                  Otros Gastos Corrientes</t>
  </si>
  <si>
    <t xml:space="preserve">                  Aporte Fiscal Libre</t>
  </si>
  <si>
    <t xml:space="preserve">                  Aporte Fiscal Para el Servicio de la Deuda</t>
  </si>
  <si>
    <t xml:space="preserve">                  Transferencias de Capital</t>
  </si>
  <si>
    <t xml:space="preserve">                  Servicio de la Deuda – Intereses Y Otros Gastos Financieros </t>
  </si>
  <si>
    <t xml:space="preserve">     FLUJOS ORIGINADOS EN ACTIVIDADES DE INVERSIÓN</t>
  </si>
  <si>
    <t xml:space="preserve">          - INGRESOS POR ACTIVIDADES DE INVERSIÓN PRESUPUESTARIAS</t>
  </si>
  <si>
    <t xml:space="preserve">                  Venta de Activos Financieros</t>
  </si>
  <si>
    <t xml:space="preserve">                  Venta de Activos No Financieros</t>
  </si>
  <si>
    <t xml:space="preserve">                  Recuperación de Préstamos</t>
  </si>
  <si>
    <t xml:space="preserve">          - GASTOS POR ACTIVIDADES DE INVERSIÓN PRESUPUESTARIOS</t>
  </si>
  <si>
    <t xml:space="preserve">                  Adquisición de Activos Financieros</t>
  </si>
  <si>
    <t xml:space="preserve">                  Adquisición de Activos No Financieros</t>
  </si>
  <si>
    <t xml:space="preserve">                  Iniciativas de Inversión</t>
  </si>
  <si>
    <t xml:space="preserve">                  Préstamos</t>
  </si>
  <si>
    <t xml:space="preserve">     FLUJOS ORIGINADOS EN ACTIVIDADES DE FINANCIACION</t>
  </si>
  <si>
    <t xml:space="preserve">          - INGRESOS POR ACTIVIDADES DE FINANCIACIÓN PRESUPUESTARIAS</t>
  </si>
  <si>
    <t xml:space="preserve">                  Endeudamiento</t>
  </si>
  <si>
    <t xml:space="preserve">          - GASTOS POR ACTIVIDADES DE FINANCIACIÓN PRESUPUESTARIAS</t>
  </si>
  <si>
    <t xml:space="preserve">                  Servicio de la Deuda</t>
  </si>
  <si>
    <t>VARIACIÓN DE FONDOS NO PRESUPUESTARIOS</t>
  </si>
  <si>
    <t xml:space="preserve">     MOVIMIENTOS ACREEDORES</t>
  </si>
  <si>
    <t xml:space="preserve">     MOVIMIENTOS DEUDORES </t>
  </si>
  <si>
    <t>VARIACIÓN NETA DEL EFECTIVO </t>
  </si>
  <si>
    <t>Saldo Inicial de Disponibilidades</t>
  </si>
  <si>
    <t>Saldo Final de Disponibilidades</t>
  </si>
  <si>
    <t>Validación</t>
  </si>
  <si>
    <t>MOVIMIENTOS ACREEDORES (CREDITOS)</t>
  </si>
  <si>
    <t>114 - 11405</t>
  </si>
  <si>
    <t>Ajustes a Disponibilidades - Activo</t>
  </si>
  <si>
    <t>Remesas Otorgadas</t>
  </si>
  <si>
    <t>Aplicación de Fondos en Administración</t>
  </si>
  <si>
    <t>Fondos Especiales</t>
  </si>
  <si>
    <t>Depósitos de Terceros</t>
  </si>
  <si>
    <t>Ajustes a Disponibilidades - Pasivo</t>
  </si>
  <si>
    <t>Remesas Recibidas</t>
  </si>
  <si>
    <t>MOVIMIENTOS DEUDORES (DEBITOS)</t>
  </si>
  <si>
    <t>114 -11405</t>
  </si>
  <si>
    <t xml:space="preserve">Cambió formato se actualizara </t>
  </si>
  <si>
    <t>ESTADO DE CAMBIOS EN EL PATRIMONIO</t>
  </si>
  <si>
    <t>DESCRIPCIÓN</t>
  </si>
  <si>
    <t>PATRIMONIO INSTITUCIONAL</t>
  </si>
  <si>
    <t>RESULTADOS ACUMULADOS</t>
  </si>
  <si>
    <t>TOTAL PATRIMONIO</t>
  </si>
  <si>
    <t>Saldo al 01/01/2022</t>
  </si>
  <si>
    <t>Ajustes por corrección de errores</t>
  </si>
  <si>
    <t>No Aplica</t>
  </si>
  <si>
    <t>Cambios en politicas contables</t>
  </si>
  <si>
    <t>Otros aumentos/disminuciones</t>
  </si>
  <si>
    <t>Traspaso a Resultados Acumulados</t>
  </si>
  <si>
    <t>Total Cambios en el Patrimonio</t>
  </si>
  <si>
    <t>Saldo al 31/12/2022</t>
  </si>
  <si>
    <t>Saldo al 01/01/2021</t>
  </si>
  <si>
    <t>Saldo al 31/12/2021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</si>
</sst>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,"/>
    <numFmt numFmtId="165" formatCode="#,##0_ ;[Red]\-#,##0\ "/>
    <numFmt numFmtId="166" formatCode="_ &quot;$&quot;* #,##0.00_ ;_ &quot;$&quot;* \-#,##0.00_ ;_ &quot;$&quot;* &quot;-&quot;_ ;_ @_ "/>
    <numFmt numFmtId="167" formatCode="d/m/yyyy"/>
    <numFmt numFmtId="168" formatCode="#,##0_ ;\-#,##0\ "/>
  </numFmts>
  <fonts count="5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name val="Calibri"/>
      <family val="0"/>
    </font>
    <font>
      <b/>
      <sz val="10"/>
      <color indexed="9"/>
      <name val="Calibri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18"/>
      <name val="Calibri"/>
      <family val="0"/>
    </font>
    <font>
      <b/>
      <sz val="10"/>
      <color indexed="18"/>
      <name val="Calibri"/>
      <family val="0"/>
    </font>
    <font>
      <sz val="9"/>
      <color indexed="56"/>
      <name val="Calibri"/>
      <family val="0"/>
    </font>
    <font>
      <b/>
      <sz val="11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0"/>
      <name val="Calibri"/>
      <family val="0"/>
    </font>
    <font>
      <b/>
      <i/>
      <sz val="10"/>
      <color theme="1"/>
      <name val="Calibri"/>
      <family val="0"/>
    </font>
    <font>
      <i/>
      <sz val="10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Calibri"/>
      <family val="0"/>
    </font>
    <font>
      <b/>
      <sz val="12"/>
      <color theme="1"/>
      <name val="Calibri"/>
      <family val="0"/>
    </font>
    <font>
      <sz val="10"/>
      <color rgb="FF003399"/>
      <name val="Calibri"/>
      <family val="0"/>
    </font>
    <font>
      <b/>
      <sz val="10"/>
      <color rgb="FF003399"/>
      <name val="Calibri"/>
      <family val="0"/>
    </font>
    <font>
      <sz val="9"/>
      <color rgb="FF00206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EA898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/>
      <bottom style="thin">
        <color rgb="FF000000"/>
      </bottom>
    </border>
    <border>
      <left/>
      <right style="thin">
        <color rgb="FFFF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FF0000"/>
      </left>
      <right style="thin">
        <color rgb="FF000000"/>
      </right>
      <top/>
      <bottom style="thin">
        <color rgb="FFFF0000"/>
      </bottom>
    </border>
    <border>
      <left/>
      <right style="thin">
        <color rgb="FF000000"/>
      </right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6">
    <xf numFmtId="0" fontId="0" fillId="0" borderId="0" xfId="0" applyFont="1" applyAlignment="1">
      <alignment/>
    </xf>
    <xf numFmtId="164" fontId="44" fillId="0" borderId="0" xfId="0" applyNumberFormat="1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41" fontId="44" fillId="0" borderId="0" xfId="0" applyNumberFormat="1" applyFont="1" applyAlignment="1">
      <alignment vertical="center"/>
    </xf>
    <xf numFmtId="164" fontId="44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left" vertical="center" wrapText="1"/>
    </xf>
    <xf numFmtId="41" fontId="46" fillId="0" borderId="13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4" xfId="0" applyNumberFormat="1" applyFont="1" applyBorder="1" applyAlignment="1">
      <alignment horizontal="right" vertical="center"/>
    </xf>
    <xf numFmtId="41" fontId="45" fillId="33" borderId="15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right" vertical="center"/>
    </xf>
    <xf numFmtId="164" fontId="45" fillId="33" borderId="17" xfId="0" applyNumberFormat="1" applyFont="1" applyFill="1" applyBorder="1" applyAlignment="1">
      <alignment horizontal="right" vertical="center"/>
    </xf>
    <xf numFmtId="164" fontId="45" fillId="33" borderId="18" xfId="0" applyNumberFormat="1" applyFont="1" applyFill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164" fontId="45" fillId="33" borderId="19" xfId="0" applyNumberFormat="1" applyFont="1" applyFill="1" applyBorder="1" applyAlignment="1">
      <alignment horizontal="right" vertical="center"/>
    </xf>
    <xf numFmtId="164" fontId="45" fillId="33" borderId="20" xfId="0" applyNumberFormat="1" applyFont="1" applyFill="1" applyBorder="1" applyAlignment="1">
      <alignment horizontal="right" vertical="center"/>
    </xf>
    <xf numFmtId="41" fontId="47" fillId="34" borderId="21" xfId="0" applyNumberFormat="1" applyFont="1" applyFill="1" applyBorder="1" applyAlignment="1">
      <alignment vertical="center"/>
    </xf>
    <xf numFmtId="164" fontId="45" fillId="34" borderId="12" xfId="0" applyNumberFormat="1" applyFont="1" applyFill="1" applyBorder="1" applyAlignment="1">
      <alignment horizontal="right" vertical="center"/>
    </xf>
    <xf numFmtId="164" fontId="45" fillId="34" borderId="13" xfId="0" applyNumberFormat="1" applyFont="1" applyFill="1" applyBorder="1" applyAlignment="1">
      <alignment horizontal="right" vertical="center"/>
    </xf>
    <xf numFmtId="164" fontId="45" fillId="34" borderId="14" xfId="0" applyNumberFormat="1" applyFont="1" applyFill="1" applyBorder="1" applyAlignment="1">
      <alignment horizontal="right" vertical="center"/>
    </xf>
    <xf numFmtId="41" fontId="47" fillId="0" borderId="22" xfId="0" applyNumberFormat="1" applyFont="1" applyBorder="1" applyAlignment="1">
      <alignment vertical="center"/>
    </xf>
    <xf numFmtId="164" fontId="45" fillId="0" borderId="23" xfId="0" applyNumberFormat="1" applyFont="1" applyBorder="1" applyAlignment="1">
      <alignment horizontal="right" vertical="center"/>
    </xf>
    <xf numFmtId="164" fontId="45" fillId="0" borderId="24" xfId="0" applyNumberFormat="1" applyFont="1" applyBorder="1" applyAlignment="1">
      <alignment horizontal="right" vertical="center"/>
    </xf>
    <xf numFmtId="164" fontId="45" fillId="0" borderId="25" xfId="0" applyNumberFormat="1" applyFont="1" applyBorder="1" applyAlignment="1">
      <alignment horizontal="right" vertical="center"/>
    </xf>
    <xf numFmtId="164" fontId="45" fillId="0" borderId="26" xfId="0" applyNumberFormat="1" applyFont="1" applyBorder="1" applyAlignment="1">
      <alignment horizontal="center" vertical="center" wrapText="1"/>
    </xf>
    <xf numFmtId="164" fontId="45" fillId="0" borderId="27" xfId="0" applyNumberFormat="1" applyFont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left" vertical="center"/>
    </xf>
    <xf numFmtId="41" fontId="44" fillId="0" borderId="29" xfId="0" applyNumberFormat="1" applyFont="1" applyBorder="1" applyAlignment="1">
      <alignment vertical="center"/>
    </xf>
    <xf numFmtId="164" fontId="44" fillId="35" borderId="30" xfId="0" applyNumberFormat="1" applyFont="1" applyFill="1" applyBorder="1" applyAlignment="1">
      <alignment horizontal="right" vertical="center"/>
    </xf>
    <xf numFmtId="164" fontId="44" fillId="0" borderId="31" xfId="0" applyNumberFormat="1" applyFont="1" applyBorder="1" applyAlignment="1">
      <alignment horizontal="right" vertical="center"/>
    </xf>
    <xf numFmtId="164" fontId="44" fillId="0" borderId="32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164" fontId="44" fillId="36" borderId="30" xfId="0" applyNumberFormat="1" applyFont="1" applyFill="1" applyBorder="1" applyAlignment="1">
      <alignment horizontal="right" vertical="center"/>
    </xf>
    <xf numFmtId="164" fontId="44" fillId="0" borderId="31" xfId="0" applyNumberFormat="1" applyFont="1" applyBorder="1" applyAlignment="1">
      <alignment horizontal="right" vertical="center"/>
    </xf>
    <xf numFmtId="164" fontId="45" fillId="0" borderId="33" xfId="0" applyNumberFormat="1" applyFont="1" applyBorder="1" applyAlignment="1">
      <alignment horizontal="center" vertical="center" wrapText="1"/>
    </xf>
    <xf numFmtId="164" fontId="45" fillId="0" borderId="34" xfId="0" applyNumberFormat="1" applyFont="1" applyBorder="1" applyAlignment="1">
      <alignment horizontal="center" vertical="center" wrapText="1"/>
    </xf>
    <xf numFmtId="164" fontId="44" fillId="0" borderId="35" xfId="0" applyNumberFormat="1" applyFont="1" applyBorder="1" applyAlignment="1">
      <alignment horizontal="left" vertical="center"/>
    </xf>
    <xf numFmtId="41" fontId="44" fillId="0" borderId="36" xfId="0" applyNumberFormat="1" applyFont="1" applyBorder="1" applyAlignment="1">
      <alignment vertical="center"/>
    </xf>
    <xf numFmtId="164" fontId="44" fillId="0" borderId="37" xfId="0" applyNumberFormat="1" applyFont="1" applyBorder="1" applyAlignment="1">
      <alignment horizontal="right" vertical="center"/>
    </xf>
    <xf numFmtId="164" fontId="44" fillId="0" borderId="38" xfId="0" applyNumberFormat="1" applyFont="1" applyBorder="1" applyAlignment="1">
      <alignment horizontal="right" vertical="center"/>
    </xf>
    <xf numFmtId="164" fontId="44" fillId="0" borderId="39" xfId="0" applyNumberFormat="1" applyFont="1" applyBorder="1" applyAlignment="1">
      <alignment horizontal="right" vertical="center"/>
    </xf>
    <xf numFmtId="164" fontId="45" fillId="0" borderId="40" xfId="0" applyNumberFormat="1" applyFont="1" applyBorder="1" applyAlignment="1">
      <alignment horizontal="center" vertical="center" wrapText="1"/>
    </xf>
    <xf numFmtId="164" fontId="45" fillId="0" borderId="41" xfId="0" applyNumberFormat="1" applyFont="1" applyBorder="1" applyAlignment="1">
      <alignment horizontal="center" vertical="center" wrapText="1"/>
    </xf>
    <xf numFmtId="164" fontId="44" fillId="0" borderId="42" xfId="0" applyNumberFormat="1" applyFont="1" applyBorder="1" applyAlignment="1">
      <alignment horizontal="left" vertical="center"/>
    </xf>
    <xf numFmtId="41" fontId="44" fillId="0" borderId="43" xfId="0" applyNumberFormat="1" applyFont="1" applyBorder="1" applyAlignment="1">
      <alignment vertical="center"/>
    </xf>
    <xf numFmtId="164" fontId="44" fillId="0" borderId="44" xfId="0" applyNumberFormat="1" applyFont="1" applyBorder="1" applyAlignment="1">
      <alignment horizontal="right" vertical="center"/>
    </xf>
    <xf numFmtId="164" fontId="44" fillId="0" borderId="45" xfId="0" applyNumberFormat="1" applyFont="1" applyBorder="1" applyAlignment="1">
      <alignment horizontal="right" vertical="center"/>
    </xf>
    <xf numFmtId="164" fontId="44" fillId="0" borderId="46" xfId="0" applyNumberFormat="1" applyFont="1" applyBorder="1" applyAlignment="1">
      <alignment horizontal="right" vertical="center"/>
    </xf>
    <xf numFmtId="41" fontId="47" fillId="0" borderId="21" xfId="0" applyNumberFormat="1" applyFont="1" applyBorder="1" applyAlignment="1">
      <alignment vertical="center"/>
    </xf>
    <xf numFmtId="164" fontId="45" fillId="0" borderId="47" xfId="0" applyNumberFormat="1" applyFont="1" applyBorder="1" applyAlignment="1">
      <alignment horizontal="right" vertical="center"/>
    </xf>
    <xf numFmtId="164" fontId="45" fillId="0" borderId="48" xfId="0" applyNumberFormat="1" applyFont="1" applyBorder="1" applyAlignment="1">
      <alignment horizontal="right" vertical="center"/>
    </xf>
    <xf numFmtId="164" fontId="45" fillId="0" borderId="49" xfId="0" applyNumberFormat="1" applyFont="1" applyBorder="1" applyAlignment="1">
      <alignment horizontal="right" vertical="center"/>
    </xf>
    <xf numFmtId="164" fontId="44" fillId="0" borderId="26" xfId="0" applyNumberFormat="1" applyFont="1" applyBorder="1" applyAlignment="1">
      <alignment horizontal="center" vertical="center"/>
    </xf>
    <xf numFmtId="164" fontId="44" fillId="0" borderId="27" xfId="0" applyNumberFormat="1" applyFont="1" applyBorder="1" applyAlignment="1">
      <alignment vertical="center"/>
    </xf>
    <xf numFmtId="164" fontId="44" fillId="0" borderId="50" xfId="0" applyNumberFormat="1" applyFont="1" applyBorder="1" applyAlignment="1">
      <alignment horizontal="right" vertical="center"/>
    </xf>
    <xf numFmtId="164" fontId="44" fillId="0" borderId="51" xfId="0" applyNumberFormat="1" applyFont="1" applyBorder="1" applyAlignment="1">
      <alignment horizontal="right" vertical="center"/>
    </xf>
    <xf numFmtId="164" fontId="44" fillId="0" borderId="30" xfId="0" applyNumberFormat="1" applyFont="1" applyBorder="1" applyAlignment="1">
      <alignment horizontal="right" vertical="center"/>
    </xf>
    <xf numFmtId="164" fontId="44" fillId="0" borderId="52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vertical="center"/>
    </xf>
    <xf numFmtId="164" fontId="44" fillId="0" borderId="3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/>
    </xf>
    <xf numFmtId="164" fontId="44" fillId="0" borderId="53" xfId="0" applyNumberFormat="1" applyFont="1" applyBorder="1" applyAlignment="1">
      <alignment horizontal="right" vertical="center"/>
    </xf>
    <xf numFmtId="164" fontId="44" fillId="0" borderId="54" xfId="0" applyNumberFormat="1" applyFont="1" applyBorder="1" applyAlignment="1">
      <alignment horizontal="right" vertical="center"/>
    </xf>
    <xf numFmtId="164" fontId="44" fillId="0" borderId="33" xfId="0" applyNumberFormat="1" applyFont="1" applyBorder="1" applyAlignment="1">
      <alignment horizontal="center" vertical="center"/>
    </xf>
    <xf numFmtId="164" fontId="44" fillId="36" borderId="54" xfId="0" applyNumberFormat="1" applyFont="1" applyFill="1" applyBorder="1" applyAlignment="1">
      <alignment horizontal="right" vertical="center"/>
    </xf>
    <xf numFmtId="164" fontId="44" fillId="0" borderId="40" xfId="0" applyNumberFormat="1" applyFont="1" applyBorder="1" applyAlignment="1">
      <alignment horizontal="center" vertical="center"/>
    </xf>
    <xf numFmtId="164" fontId="44" fillId="0" borderId="41" xfId="0" applyNumberFormat="1" applyFont="1" applyBorder="1" applyAlignment="1">
      <alignment vertical="center"/>
    </xf>
    <xf numFmtId="164" fontId="44" fillId="0" borderId="55" xfId="0" applyNumberFormat="1" applyFont="1" applyBorder="1" applyAlignment="1">
      <alignment horizontal="right" vertical="center"/>
    </xf>
    <xf numFmtId="41" fontId="45" fillId="0" borderId="21" xfId="0" applyNumberFormat="1" applyFont="1" applyBorder="1" applyAlignment="1">
      <alignment vertical="center"/>
    </xf>
    <xf numFmtId="164" fontId="45" fillId="0" borderId="24" xfId="0" applyNumberFormat="1" applyFont="1" applyBorder="1" applyAlignment="1">
      <alignment horizontal="right" vertical="center"/>
    </xf>
    <xf numFmtId="41" fontId="48" fillId="34" borderId="21" xfId="0" applyNumberFormat="1" applyFont="1" applyFill="1" applyBorder="1" applyAlignment="1">
      <alignment vertical="center"/>
    </xf>
    <xf numFmtId="164" fontId="44" fillId="34" borderId="12" xfId="0" applyNumberFormat="1" applyFont="1" applyFill="1" applyBorder="1" applyAlignment="1">
      <alignment horizontal="right" vertical="center"/>
    </xf>
    <xf numFmtId="164" fontId="44" fillId="34" borderId="23" xfId="0" applyNumberFormat="1" applyFont="1" applyFill="1" applyBorder="1" applyAlignment="1">
      <alignment horizontal="right" vertical="center"/>
    </xf>
    <xf numFmtId="164" fontId="45" fillId="34" borderId="49" xfId="0" applyNumberFormat="1" applyFont="1" applyFill="1" applyBorder="1" applyAlignment="1">
      <alignment horizontal="right" vertical="center"/>
    </xf>
    <xf numFmtId="164" fontId="45" fillId="34" borderId="25" xfId="0" applyNumberFormat="1" applyFont="1" applyFill="1" applyBorder="1" applyAlignment="1">
      <alignment horizontal="right" vertical="center"/>
    </xf>
    <xf numFmtId="41" fontId="47" fillId="0" borderId="15" xfId="0" applyNumberFormat="1" applyFont="1" applyBorder="1" applyAlignment="1">
      <alignment vertical="center"/>
    </xf>
    <xf numFmtId="164" fontId="45" fillId="0" borderId="56" xfId="0" applyNumberFormat="1" applyFont="1" applyBorder="1" applyAlignment="1">
      <alignment horizontal="right" vertical="center"/>
    </xf>
    <xf numFmtId="164" fontId="45" fillId="0" borderId="57" xfId="0" applyNumberFormat="1" applyFont="1" applyBorder="1" applyAlignment="1">
      <alignment horizontal="right" vertical="center"/>
    </xf>
    <xf numFmtId="164" fontId="44" fillId="0" borderId="58" xfId="0" applyNumberFormat="1" applyFont="1" applyBorder="1" applyAlignment="1">
      <alignment horizontal="right" vertical="center"/>
    </xf>
    <xf numFmtId="164" fontId="45" fillId="0" borderId="59" xfId="0" applyNumberFormat="1" applyFont="1" applyBorder="1" applyAlignment="1">
      <alignment horizontal="right" vertical="center"/>
    </xf>
    <xf numFmtId="164" fontId="44" fillId="0" borderId="60" xfId="0" applyNumberFormat="1" applyFont="1" applyBorder="1" applyAlignment="1">
      <alignment horizontal="right" vertical="center"/>
    </xf>
    <xf numFmtId="164" fontId="44" fillId="0" borderId="61" xfId="0" applyNumberFormat="1" applyFont="1" applyBorder="1" applyAlignment="1">
      <alignment horizontal="right" vertical="center"/>
    </xf>
    <xf numFmtId="164" fontId="44" fillId="0" borderId="49" xfId="0" applyNumberFormat="1" applyFont="1" applyBorder="1" applyAlignment="1">
      <alignment horizontal="right" vertical="center"/>
    </xf>
    <xf numFmtId="164" fontId="44" fillId="0" borderId="25" xfId="0" applyNumberFormat="1" applyFont="1" applyBorder="1" applyAlignment="1">
      <alignment horizontal="right" vertical="center"/>
    </xf>
    <xf numFmtId="164" fontId="44" fillId="0" borderId="62" xfId="0" applyNumberFormat="1" applyFont="1" applyBorder="1" applyAlignment="1">
      <alignment horizontal="right" vertical="center"/>
    </xf>
    <xf numFmtId="164" fontId="44" fillId="0" borderId="63" xfId="0" applyNumberFormat="1" applyFont="1" applyBorder="1" applyAlignment="1">
      <alignment horizontal="right" vertical="center"/>
    </xf>
    <xf numFmtId="164" fontId="44" fillId="0" borderId="64" xfId="0" applyNumberFormat="1" applyFont="1" applyBorder="1" applyAlignment="1">
      <alignment horizontal="right" vertical="center"/>
    </xf>
    <xf numFmtId="164" fontId="44" fillId="0" borderId="63" xfId="0" applyNumberFormat="1" applyFont="1" applyBorder="1" applyAlignment="1">
      <alignment horizontal="right" vertical="center"/>
    </xf>
    <xf numFmtId="164" fontId="44" fillId="0" borderId="65" xfId="0" applyNumberFormat="1" applyFont="1" applyBorder="1" applyAlignment="1">
      <alignment horizontal="right" vertical="center"/>
    </xf>
    <xf numFmtId="164" fontId="44" fillId="35" borderId="35" xfId="0" applyNumberFormat="1" applyFont="1" applyFill="1" applyBorder="1" applyAlignment="1">
      <alignment horizontal="left" vertical="center"/>
    </xf>
    <xf numFmtId="164" fontId="44" fillId="0" borderId="66" xfId="0" applyNumberFormat="1" applyFont="1" applyBorder="1" applyAlignment="1">
      <alignment horizontal="right" vertical="center"/>
    </xf>
    <xf numFmtId="164" fontId="44" fillId="0" borderId="67" xfId="0" applyNumberFormat="1" applyFont="1" applyBorder="1" applyAlignment="1">
      <alignment horizontal="right" vertical="center"/>
    </xf>
    <xf numFmtId="164" fontId="44" fillId="0" borderId="68" xfId="0" applyNumberFormat="1" applyFont="1" applyBorder="1" applyAlignment="1">
      <alignment horizontal="right" vertical="center"/>
    </xf>
    <xf numFmtId="164" fontId="44" fillId="0" borderId="69" xfId="0" applyNumberFormat="1" applyFont="1" applyBorder="1" applyAlignment="1">
      <alignment horizontal="right" vertical="center"/>
    </xf>
    <xf numFmtId="164" fontId="44" fillId="0" borderId="70" xfId="0" applyNumberFormat="1" applyFont="1" applyBorder="1" applyAlignment="1">
      <alignment horizontal="right" vertical="center"/>
    </xf>
    <xf numFmtId="164" fontId="44" fillId="0" borderId="62" xfId="0" applyNumberFormat="1" applyFont="1" applyBorder="1" applyAlignment="1">
      <alignment horizontal="right" vertical="center"/>
    </xf>
    <xf numFmtId="164" fontId="44" fillId="0" borderId="71" xfId="0" applyNumberFormat="1" applyFont="1" applyBorder="1" applyAlignment="1">
      <alignment horizontal="right" vertical="center"/>
    </xf>
    <xf numFmtId="164" fontId="44" fillId="0" borderId="64" xfId="0" applyNumberFormat="1" applyFont="1" applyBorder="1" applyAlignment="1">
      <alignment horizontal="right" vertical="center"/>
    </xf>
    <xf numFmtId="41" fontId="45" fillId="33" borderId="21" xfId="0" applyNumberFormat="1" applyFont="1" applyFill="1" applyBorder="1" applyAlignment="1">
      <alignment vertical="center"/>
    </xf>
    <xf numFmtId="164" fontId="45" fillId="33" borderId="47" xfId="0" applyNumberFormat="1" applyFont="1" applyFill="1" applyBorder="1" applyAlignment="1">
      <alignment horizontal="right" vertical="center"/>
    </xf>
    <xf numFmtId="164" fontId="45" fillId="33" borderId="24" xfId="0" applyNumberFormat="1" applyFont="1" applyFill="1" applyBorder="1" applyAlignment="1">
      <alignment horizontal="right" vertical="center"/>
    </xf>
    <xf numFmtId="164" fontId="45" fillId="33" borderId="25" xfId="0" applyNumberFormat="1" applyFont="1" applyFill="1" applyBorder="1" applyAlignment="1">
      <alignment horizontal="right" vertical="center"/>
    </xf>
    <xf numFmtId="164" fontId="45" fillId="0" borderId="0" xfId="0" applyNumberFormat="1" applyFont="1" applyAlignment="1">
      <alignment horizontal="left" vertical="center"/>
    </xf>
    <xf numFmtId="164" fontId="45" fillId="0" borderId="0" xfId="0" applyNumberFormat="1" applyFont="1" applyAlignment="1">
      <alignment horizontal="right" vertical="center"/>
    </xf>
    <xf numFmtId="41" fontId="45" fillId="0" borderId="0" xfId="0" applyNumberFormat="1" applyFont="1" applyAlignment="1">
      <alignment vertical="center"/>
    </xf>
    <xf numFmtId="164" fontId="46" fillId="0" borderId="72" xfId="0" applyNumberFormat="1" applyFont="1" applyBorder="1" applyAlignment="1">
      <alignment horizontal="left" vertical="center" wrapText="1"/>
    </xf>
    <xf numFmtId="41" fontId="46" fillId="0" borderId="72" xfId="0" applyNumberFormat="1" applyFont="1" applyBorder="1" applyAlignment="1">
      <alignment vertical="center"/>
    </xf>
    <xf numFmtId="164" fontId="46" fillId="0" borderId="72" xfId="0" applyNumberFormat="1" applyFont="1" applyBorder="1" applyAlignment="1">
      <alignment horizontal="right" vertical="center"/>
    </xf>
    <xf numFmtId="164" fontId="46" fillId="0" borderId="0" xfId="0" applyNumberFormat="1" applyFont="1" applyAlignment="1">
      <alignment horizontal="right" vertical="center"/>
    </xf>
    <xf numFmtId="164" fontId="45" fillId="0" borderId="0" xfId="0" applyNumberFormat="1" applyFont="1" applyAlignment="1">
      <alignment vertical="center"/>
    </xf>
    <xf numFmtId="164" fontId="45" fillId="34" borderId="73" xfId="0" applyNumberFormat="1" applyFont="1" applyFill="1" applyBorder="1" applyAlignment="1">
      <alignment horizontal="right" vertical="center"/>
    </xf>
    <xf numFmtId="164" fontId="45" fillId="34" borderId="74" xfId="0" applyNumberFormat="1" applyFont="1" applyFill="1" applyBorder="1" applyAlignment="1">
      <alignment horizontal="right" vertical="center"/>
    </xf>
    <xf numFmtId="164" fontId="45" fillId="34" borderId="48" xfId="0" applyNumberFormat="1" applyFont="1" applyFill="1" applyBorder="1" applyAlignment="1">
      <alignment horizontal="right" vertical="center"/>
    </xf>
    <xf numFmtId="164" fontId="45" fillId="34" borderId="75" xfId="0" applyNumberFormat="1" applyFont="1" applyFill="1" applyBorder="1" applyAlignment="1">
      <alignment horizontal="right" vertical="center"/>
    </xf>
    <xf numFmtId="41" fontId="44" fillId="0" borderId="22" xfId="0" applyNumberFormat="1" applyFont="1" applyBorder="1" applyAlignment="1">
      <alignment vertical="center"/>
    </xf>
    <xf numFmtId="164" fontId="44" fillId="35" borderId="47" xfId="0" applyNumberFormat="1" applyFont="1" applyFill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4" fillId="36" borderId="47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0" borderId="30" xfId="0" applyNumberFormat="1" applyFont="1" applyBorder="1" applyAlignment="1">
      <alignment horizontal="left" vertical="center"/>
    </xf>
    <xf numFmtId="41" fontId="44" fillId="0" borderId="28" xfId="0" applyNumberFormat="1" applyFont="1" applyBorder="1" applyAlignment="1">
      <alignment vertical="center"/>
    </xf>
    <xf numFmtId="164" fontId="44" fillId="0" borderId="44" xfId="0" applyNumberFormat="1" applyFont="1" applyBorder="1" applyAlignment="1">
      <alignment horizontal="left" vertical="center"/>
    </xf>
    <xf numFmtId="41" fontId="44" fillId="0" borderId="42" xfId="0" applyNumberFormat="1" applyFont="1" applyBorder="1" applyAlignment="1">
      <alignment vertical="center"/>
    </xf>
    <xf numFmtId="164" fontId="44" fillId="35" borderId="54" xfId="0" applyNumberFormat="1" applyFont="1" applyFill="1" applyBorder="1" applyAlignment="1">
      <alignment horizontal="right" vertical="center"/>
    </xf>
    <xf numFmtId="164" fontId="45" fillId="34" borderId="12" xfId="0" applyNumberFormat="1" applyFont="1" applyFill="1" applyBorder="1" applyAlignment="1">
      <alignment horizontal="center" vertical="center"/>
    </xf>
    <xf numFmtId="164" fontId="45" fillId="34" borderId="47" xfId="0" applyNumberFormat="1" applyFont="1" applyFill="1" applyBorder="1" applyAlignment="1">
      <alignment horizontal="right" vertical="center"/>
    </xf>
    <xf numFmtId="164" fontId="45" fillId="34" borderId="24" xfId="0" applyNumberFormat="1" applyFont="1" applyFill="1" applyBorder="1" applyAlignment="1">
      <alignment horizontal="right" vertical="center"/>
    </xf>
    <xf numFmtId="164" fontId="45" fillId="34" borderId="23" xfId="0" applyNumberFormat="1" applyFont="1" applyFill="1" applyBorder="1" applyAlignment="1">
      <alignment horizontal="right" vertical="center"/>
    </xf>
    <xf numFmtId="164" fontId="44" fillId="0" borderId="13" xfId="0" applyNumberFormat="1" applyFont="1" applyBorder="1" applyAlignment="1">
      <alignment vertical="center"/>
    </xf>
    <xf numFmtId="164" fontId="45" fillId="33" borderId="49" xfId="0" applyNumberFormat="1" applyFont="1" applyFill="1" applyBorder="1" applyAlignment="1">
      <alignment horizontal="right" vertical="center"/>
    </xf>
    <xf numFmtId="164" fontId="45" fillId="33" borderId="23" xfId="0" applyNumberFormat="1" applyFont="1" applyFill="1" applyBorder="1" applyAlignment="1">
      <alignment horizontal="right" vertical="center"/>
    </xf>
    <xf numFmtId="164" fontId="45" fillId="0" borderId="76" xfId="0" applyNumberFormat="1" applyFont="1" applyBorder="1" applyAlignment="1">
      <alignment horizontal="left" vertical="center"/>
    </xf>
    <xf numFmtId="41" fontId="45" fillId="0" borderId="76" xfId="0" applyNumberFormat="1" applyFont="1" applyBorder="1" applyAlignment="1">
      <alignment vertical="center"/>
    </xf>
    <xf numFmtId="41" fontId="44" fillId="0" borderId="77" xfId="0" applyNumberFormat="1" applyFont="1" applyBorder="1" applyAlignment="1">
      <alignment vertical="center"/>
    </xf>
    <xf numFmtId="164" fontId="44" fillId="0" borderId="54" xfId="0" applyNumberFormat="1" applyFont="1" applyBorder="1" applyAlignment="1">
      <alignment horizontal="right" vertical="center"/>
    </xf>
    <xf numFmtId="41" fontId="44" fillId="0" borderId="78" xfId="0" applyNumberFormat="1" applyFont="1" applyBorder="1" applyAlignment="1">
      <alignment vertical="center"/>
    </xf>
    <xf numFmtId="164" fontId="44" fillId="35" borderId="67" xfId="0" applyNumberFormat="1" applyFont="1" applyFill="1" applyBorder="1" applyAlignment="1">
      <alignment horizontal="right" vertical="center"/>
    </xf>
    <xf numFmtId="164" fontId="44" fillId="0" borderId="68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vertical="center"/>
    </xf>
    <xf numFmtId="41" fontId="45" fillId="0" borderId="22" xfId="0" applyNumberFormat="1" applyFont="1" applyBorder="1" applyAlignment="1">
      <alignment vertical="center"/>
    </xf>
    <xf numFmtId="164" fontId="45" fillId="0" borderId="79" xfId="0" applyNumberFormat="1" applyFont="1" applyBorder="1" applyAlignment="1">
      <alignment horizontal="right" vertical="center"/>
    </xf>
    <xf numFmtId="42" fontId="45" fillId="0" borderId="73" xfId="0" applyNumberFormat="1" applyFont="1" applyBorder="1" applyAlignment="1">
      <alignment horizontal="right" vertical="center"/>
    </xf>
    <xf numFmtId="164" fontId="45" fillId="0" borderId="74" xfId="0" applyNumberFormat="1" applyFont="1" applyBorder="1" applyAlignment="1">
      <alignment horizontal="right" vertical="center"/>
    </xf>
    <xf numFmtId="42" fontId="45" fillId="0" borderId="75" xfId="0" applyNumberFormat="1" applyFont="1" applyBorder="1" applyAlignment="1">
      <alignment horizontal="right" vertical="center"/>
    </xf>
    <xf numFmtId="164" fontId="44" fillId="0" borderId="8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right" vertical="center"/>
    </xf>
    <xf numFmtId="166" fontId="44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166" fontId="44" fillId="0" borderId="0" xfId="0" applyNumberFormat="1" applyFont="1" applyAlignment="1">
      <alignment vertical="center" wrapText="1"/>
    </xf>
    <xf numFmtId="164" fontId="45" fillId="34" borderId="56" xfId="0" applyNumberFormat="1" applyFont="1" applyFill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center" vertical="center" wrapText="1"/>
    </xf>
    <xf numFmtId="164" fontId="44" fillId="0" borderId="47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right" vertical="center"/>
    </xf>
    <xf numFmtId="164" fontId="45" fillId="0" borderId="76" xfId="0" applyNumberFormat="1" applyFont="1" applyBorder="1" applyAlignment="1">
      <alignment horizontal="center" vertical="center" wrapText="1"/>
    </xf>
    <xf numFmtId="164" fontId="44" fillId="0" borderId="29" xfId="0" applyNumberFormat="1" applyFont="1" applyBorder="1" applyAlignment="1">
      <alignment horizontal="right" vertical="center"/>
    </xf>
    <xf numFmtId="164" fontId="45" fillId="0" borderId="81" xfId="0" applyNumberFormat="1" applyFont="1" applyBorder="1" applyAlignment="1">
      <alignment horizontal="center" vertical="center" wrapText="1"/>
    </xf>
    <xf numFmtId="164" fontId="45" fillId="0" borderId="72" xfId="0" applyNumberFormat="1" applyFont="1" applyBorder="1" applyAlignment="1">
      <alignment horizontal="center" vertical="center" wrapText="1"/>
    </xf>
    <xf numFmtId="164" fontId="44" fillId="0" borderId="36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center" vertical="center"/>
    </xf>
    <xf numFmtId="164" fontId="45" fillId="0" borderId="2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center" vertical="center"/>
    </xf>
    <xf numFmtId="164" fontId="44" fillId="0" borderId="76" xfId="0" applyNumberFormat="1" applyFont="1" applyBorder="1" applyAlignment="1">
      <alignment vertical="center"/>
    </xf>
    <xf numFmtId="164" fontId="44" fillId="0" borderId="82" xfId="0" applyNumberFormat="1" applyFont="1" applyBorder="1" applyAlignment="1">
      <alignment horizontal="center" vertical="center"/>
    </xf>
    <xf numFmtId="164" fontId="44" fillId="0" borderId="72" xfId="0" applyNumberFormat="1" applyFont="1" applyBorder="1" applyAlignment="1">
      <alignment vertical="center"/>
    </xf>
    <xf numFmtId="164" fontId="44" fillId="0" borderId="83" xfId="0" applyNumberFormat="1" applyFont="1" applyBorder="1" applyAlignment="1">
      <alignment horizontal="left" vertical="center"/>
    </xf>
    <xf numFmtId="164" fontId="44" fillId="0" borderId="36" xfId="0" applyNumberFormat="1" applyFont="1" applyBorder="1" applyAlignment="1">
      <alignment horizontal="right" vertical="center"/>
    </xf>
    <xf numFmtId="164" fontId="44" fillId="0" borderId="81" xfId="0" applyNumberFormat="1" applyFont="1" applyBorder="1" applyAlignment="1">
      <alignment horizontal="center" vertical="center"/>
    </xf>
    <xf numFmtId="164" fontId="44" fillId="0" borderId="84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left" vertical="center"/>
    </xf>
    <xf numFmtId="164" fontId="44" fillId="0" borderId="50" xfId="0" applyNumberFormat="1" applyFont="1" applyBorder="1" applyAlignment="1">
      <alignment horizontal="right" vertical="center"/>
    </xf>
    <xf numFmtId="164" fontId="44" fillId="0" borderId="29" xfId="0" applyNumberFormat="1" applyFont="1" applyBorder="1" applyAlignment="1">
      <alignment horizontal="right" vertical="center"/>
    </xf>
    <xf numFmtId="164" fontId="44" fillId="35" borderId="43" xfId="0" applyNumberFormat="1" applyFont="1" applyFill="1" applyBorder="1" applyAlignment="1">
      <alignment horizontal="right" vertical="center"/>
    </xf>
    <xf numFmtId="164" fontId="44" fillId="0" borderId="72" xfId="0" applyNumberFormat="1" applyFont="1" applyBorder="1" applyAlignment="1">
      <alignment horizontal="center" vertical="center"/>
    </xf>
    <xf numFmtId="164" fontId="45" fillId="34" borderId="16" xfId="0" applyNumberFormat="1" applyFont="1" applyFill="1" applyBorder="1" applyAlignment="1">
      <alignment horizontal="right" vertical="center"/>
    </xf>
    <xf numFmtId="164" fontId="45" fillId="34" borderId="15" xfId="0" applyNumberFormat="1" applyFont="1" applyFill="1" applyBorder="1" applyAlignment="1">
      <alignment horizontal="right" vertical="center"/>
    </xf>
    <xf numFmtId="164" fontId="45" fillId="0" borderId="82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164" fontId="44" fillId="0" borderId="77" xfId="0" applyNumberFormat="1" applyFont="1" applyBorder="1" applyAlignment="1">
      <alignment horizontal="right" vertical="center"/>
    </xf>
    <xf numFmtId="164" fontId="44" fillId="35" borderId="62" xfId="0" applyNumberFormat="1" applyFont="1" applyFill="1" applyBorder="1" applyAlignment="1">
      <alignment horizontal="right" vertical="center"/>
    </xf>
    <xf numFmtId="164" fontId="44" fillId="35" borderId="77" xfId="0" applyNumberFormat="1" applyFont="1" applyFill="1" applyBorder="1" applyAlignment="1">
      <alignment horizontal="right" vertical="center"/>
    </xf>
    <xf numFmtId="164" fontId="45" fillId="0" borderId="52" xfId="0" applyNumberFormat="1" applyFont="1" applyBorder="1" applyAlignment="1">
      <alignment horizontal="center" vertical="center" wrapText="1"/>
    </xf>
    <xf numFmtId="164" fontId="45" fillId="0" borderId="47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right" vertical="center"/>
    </xf>
    <xf numFmtId="166" fontId="44" fillId="0" borderId="0" xfId="0" applyNumberFormat="1" applyFont="1" applyAlignment="1">
      <alignment vertical="center"/>
    </xf>
    <xf numFmtId="164" fontId="45" fillId="0" borderId="16" xfId="0" applyNumberFormat="1" applyFont="1" applyBorder="1" applyAlignment="1">
      <alignment horizontal="right" vertical="center"/>
    </xf>
    <xf numFmtId="164" fontId="45" fillId="0" borderId="15" xfId="0" applyNumberFormat="1" applyFont="1" applyBorder="1" applyAlignment="1">
      <alignment horizontal="right" vertical="center"/>
    </xf>
    <xf numFmtId="164" fontId="45" fillId="35" borderId="47" xfId="0" applyNumberFormat="1" applyFont="1" applyFill="1" applyBorder="1" applyAlignment="1">
      <alignment horizontal="right" vertical="center"/>
    </xf>
    <xf numFmtId="164" fontId="45" fillId="33" borderId="21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164" fontId="45" fillId="33" borderId="21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vertical="center" wrapText="1"/>
    </xf>
    <xf numFmtId="164" fontId="50" fillId="0" borderId="29" xfId="0" applyNumberFormat="1" applyFont="1" applyBorder="1" applyAlignment="1">
      <alignment vertical="center" wrapText="1"/>
    </xf>
    <xf numFmtId="164" fontId="50" fillId="0" borderId="29" xfId="0" applyNumberFormat="1" applyFont="1" applyBorder="1" applyAlignment="1">
      <alignment horizontal="right" vertical="center" wrapText="1"/>
    </xf>
    <xf numFmtId="0" fontId="44" fillId="0" borderId="36" xfId="0" applyFont="1" applyBorder="1" applyAlignment="1">
      <alignment vertical="center" wrapText="1"/>
    </xf>
    <xf numFmtId="164" fontId="50" fillId="0" borderId="36" xfId="0" applyNumberFormat="1" applyFont="1" applyBorder="1" applyAlignment="1">
      <alignment vertical="center" wrapText="1"/>
    </xf>
    <xf numFmtId="164" fontId="50" fillId="0" borderId="36" xfId="0" applyNumberFormat="1" applyFont="1" applyBorder="1" applyAlignment="1">
      <alignment horizontal="right" vertical="center" wrapText="1"/>
    </xf>
    <xf numFmtId="164" fontId="50" fillId="0" borderId="36" xfId="0" applyNumberFormat="1" applyFont="1" applyBorder="1" applyAlignment="1">
      <alignment vertical="center" wrapText="1"/>
    </xf>
    <xf numFmtId="164" fontId="50" fillId="0" borderId="36" xfId="0" applyNumberFormat="1" applyFont="1" applyBorder="1" applyAlignment="1">
      <alignment horizontal="right" vertical="center" wrapText="1"/>
    </xf>
    <xf numFmtId="164" fontId="50" fillId="0" borderId="36" xfId="0" applyNumberFormat="1" applyFont="1" applyBorder="1" applyAlignment="1">
      <alignment horizontal="right" vertical="center" wrapText="1"/>
    </xf>
    <xf numFmtId="164" fontId="50" fillId="35" borderId="36" xfId="0" applyNumberFormat="1" applyFont="1" applyFill="1" applyBorder="1" applyAlignment="1">
      <alignment horizontal="right" vertical="center" wrapText="1"/>
    </xf>
    <xf numFmtId="0" fontId="44" fillId="0" borderId="43" xfId="0" applyFont="1" applyBorder="1" applyAlignment="1">
      <alignment vertical="center" wrapText="1"/>
    </xf>
    <xf numFmtId="164" fontId="50" fillId="0" borderId="43" xfId="0" applyNumberFormat="1" applyFont="1" applyBorder="1" applyAlignment="1">
      <alignment vertical="center" wrapText="1"/>
    </xf>
    <xf numFmtId="164" fontId="50" fillId="0" borderId="43" xfId="0" applyNumberFormat="1" applyFont="1" applyBorder="1" applyAlignment="1">
      <alignment horizontal="right" vertical="center" wrapText="1"/>
    </xf>
    <xf numFmtId="0" fontId="44" fillId="33" borderId="21" xfId="0" applyFont="1" applyFill="1" applyBorder="1" applyAlignment="1">
      <alignment vertical="center" wrapText="1"/>
    </xf>
    <xf numFmtId="164" fontId="44" fillId="33" borderId="21" xfId="0" applyNumberFormat="1" applyFont="1" applyFill="1" applyBorder="1" applyAlignment="1">
      <alignment vertical="center" wrapText="1"/>
    </xf>
    <xf numFmtId="164" fontId="44" fillId="33" borderId="21" xfId="0" applyNumberFormat="1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0" xfId="0" applyNumberFormat="1" applyFont="1" applyAlignment="1">
      <alignment/>
    </xf>
    <xf numFmtId="164" fontId="45" fillId="33" borderId="14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164" fontId="44" fillId="0" borderId="36" xfId="0" applyNumberFormat="1" applyFont="1" applyBorder="1" applyAlignment="1">
      <alignment horizontal="right" vertical="center" wrapText="1"/>
    </xf>
    <xf numFmtId="164" fontId="44" fillId="35" borderId="36" xfId="0" applyNumberFormat="1" applyFont="1" applyFill="1" applyBorder="1" applyAlignment="1">
      <alignment horizontal="right" vertical="center" wrapText="1"/>
    </xf>
    <xf numFmtId="164" fontId="44" fillId="0" borderId="36" xfId="0" applyNumberFormat="1" applyFont="1" applyBorder="1" applyAlignment="1">
      <alignment horizontal="right" vertical="center" wrapText="1"/>
    </xf>
    <xf numFmtId="0" fontId="44" fillId="0" borderId="33" xfId="0" applyFont="1" applyBorder="1" applyAlignment="1">
      <alignment vertical="center" wrapText="1"/>
    </xf>
    <xf numFmtId="164" fontId="44" fillId="0" borderId="35" xfId="0" applyNumberFormat="1" applyFont="1" applyBorder="1" applyAlignment="1">
      <alignment horizontal="right" vertical="center" wrapText="1"/>
    </xf>
    <xf numFmtId="0" fontId="44" fillId="0" borderId="40" xfId="0" applyFont="1" applyBorder="1" applyAlignment="1">
      <alignment vertical="center" wrapText="1"/>
    </xf>
    <xf numFmtId="164" fontId="44" fillId="0" borderId="42" xfId="0" applyNumberFormat="1" applyFont="1" applyBorder="1" applyAlignment="1">
      <alignment horizontal="right" vertical="center" wrapText="1"/>
    </xf>
    <xf numFmtId="0" fontId="44" fillId="33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64" fontId="44" fillId="0" borderId="21" xfId="0" applyNumberFormat="1" applyFont="1" applyBorder="1" applyAlignment="1">
      <alignment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4" fillId="33" borderId="81" xfId="0" applyFont="1" applyFill="1" applyBorder="1" applyAlignment="1">
      <alignment vertical="center" wrapText="1"/>
    </xf>
    <xf numFmtId="164" fontId="44" fillId="33" borderId="22" xfId="0" applyNumberFormat="1" applyFont="1" applyFill="1" applyBorder="1" applyAlignment="1">
      <alignment vertical="center" wrapText="1"/>
    </xf>
    <xf numFmtId="3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3" fontId="52" fillId="0" borderId="0" xfId="0" applyNumberFormat="1" applyFont="1" applyAlignment="1">
      <alignment vertical="center" wrapText="1"/>
    </xf>
    <xf numFmtId="3" fontId="53" fillId="0" borderId="0" xfId="0" applyNumberFormat="1" applyFont="1" applyAlignment="1">
      <alignment horizontal="right" vertical="center" wrapText="1"/>
    </xf>
    <xf numFmtId="0" fontId="45" fillId="33" borderId="26" xfId="0" applyFont="1" applyFill="1" applyBorder="1" applyAlignment="1">
      <alignment vertical="center"/>
    </xf>
    <xf numFmtId="164" fontId="54" fillId="37" borderId="85" xfId="0" applyNumberFormat="1" applyFont="1" applyFill="1" applyBorder="1" applyAlignment="1">
      <alignment/>
    </xf>
    <xf numFmtId="164" fontId="54" fillId="37" borderId="86" xfId="0" applyNumberFormat="1" applyFont="1" applyFill="1" applyBorder="1" applyAlignment="1">
      <alignment/>
    </xf>
    <xf numFmtId="164" fontId="54" fillId="37" borderId="87" xfId="0" applyNumberFormat="1" applyFont="1" applyFill="1" applyBorder="1" applyAlignment="1">
      <alignment/>
    </xf>
    <xf numFmtId="0" fontId="45" fillId="34" borderId="33" xfId="0" applyFont="1" applyFill="1" applyBorder="1" applyAlignment="1">
      <alignment vertical="center"/>
    </xf>
    <xf numFmtId="164" fontId="54" fillId="38" borderId="88" xfId="0" applyNumberFormat="1" applyFont="1" applyFill="1" applyBorder="1" applyAlignment="1">
      <alignment/>
    </xf>
    <xf numFmtId="164" fontId="54" fillId="38" borderId="71" xfId="0" applyNumberFormat="1" applyFont="1" applyFill="1" applyBorder="1" applyAlignment="1">
      <alignment/>
    </xf>
    <xf numFmtId="164" fontId="54" fillId="38" borderId="89" xfId="0" applyNumberFormat="1" applyFont="1" applyFill="1" applyBorder="1" applyAlignment="1">
      <alignment/>
    </xf>
    <xf numFmtId="0" fontId="45" fillId="0" borderId="33" xfId="0" applyFont="1" applyBorder="1" applyAlignment="1">
      <alignment vertical="center"/>
    </xf>
    <xf numFmtId="164" fontId="54" fillId="39" borderId="88" xfId="0" applyNumberFormat="1" applyFont="1" applyFill="1" applyBorder="1" applyAlignment="1">
      <alignment/>
    </xf>
    <xf numFmtId="164" fontId="54" fillId="39" borderId="71" xfId="0" applyNumberFormat="1" applyFont="1" applyFill="1" applyBorder="1" applyAlignment="1">
      <alignment/>
    </xf>
    <xf numFmtId="164" fontId="54" fillId="39" borderId="71" xfId="0" applyNumberFormat="1" applyFont="1" applyFill="1" applyBorder="1" applyAlignment="1">
      <alignment/>
    </xf>
    <xf numFmtId="164" fontId="54" fillId="39" borderId="89" xfId="0" applyNumberFormat="1" applyFont="1" applyFill="1" applyBorder="1" applyAlignment="1">
      <alignment/>
    </xf>
    <xf numFmtId="164" fontId="54" fillId="0" borderId="88" xfId="0" applyNumberFormat="1" applyFont="1" applyBorder="1" applyAlignment="1">
      <alignment/>
    </xf>
    <xf numFmtId="164" fontId="54" fillId="0" borderId="71" xfId="0" applyNumberFormat="1" applyFont="1" applyBorder="1" applyAlignment="1">
      <alignment/>
    </xf>
    <xf numFmtId="164" fontId="54" fillId="0" borderId="89" xfId="0" applyNumberFormat="1" applyFont="1" applyBorder="1" applyAlignment="1">
      <alignment/>
    </xf>
    <xf numFmtId="164" fontId="54" fillId="38" borderId="71" xfId="0" applyNumberFormat="1" applyFont="1" applyFill="1" applyBorder="1" applyAlignment="1">
      <alignment/>
    </xf>
    <xf numFmtId="164" fontId="54" fillId="37" borderId="88" xfId="0" applyNumberFormat="1" applyFont="1" applyFill="1" applyBorder="1" applyAlignment="1">
      <alignment/>
    </xf>
    <xf numFmtId="164" fontId="54" fillId="37" borderId="71" xfId="0" applyNumberFormat="1" applyFont="1" applyFill="1" applyBorder="1" applyAlignment="1">
      <alignment/>
    </xf>
    <xf numFmtId="164" fontId="54" fillId="37" borderId="89" xfId="0" applyNumberFormat="1" applyFont="1" applyFill="1" applyBorder="1" applyAlignment="1">
      <alignment/>
    </xf>
    <xf numFmtId="164" fontId="54" fillId="0" borderId="88" xfId="0" applyNumberFormat="1" applyFont="1" applyBorder="1" applyAlignment="1">
      <alignment/>
    </xf>
    <xf numFmtId="164" fontId="54" fillId="0" borderId="71" xfId="0" applyNumberFormat="1" applyFont="1" applyBorder="1" applyAlignment="1">
      <alignment/>
    </xf>
    <xf numFmtId="0" fontId="45" fillId="33" borderId="33" xfId="0" applyFont="1" applyFill="1" applyBorder="1" applyAlignment="1">
      <alignment vertical="center"/>
    </xf>
    <xf numFmtId="164" fontId="54" fillId="40" borderId="89" xfId="0" applyNumberFormat="1" applyFont="1" applyFill="1" applyBorder="1" applyAlignment="1">
      <alignment/>
    </xf>
    <xf numFmtId="0" fontId="44" fillId="33" borderId="33" xfId="0" applyFont="1" applyFill="1" applyBorder="1" applyAlignment="1">
      <alignment vertical="center" wrapText="1"/>
    </xf>
    <xf numFmtId="0" fontId="44" fillId="33" borderId="90" xfId="0" applyFont="1" applyFill="1" applyBorder="1" applyAlignment="1">
      <alignment vertical="center" wrapText="1"/>
    </xf>
    <xf numFmtId="164" fontId="54" fillId="0" borderId="91" xfId="0" applyNumberFormat="1" applyFont="1" applyBorder="1" applyAlignment="1">
      <alignment/>
    </xf>
    <xf numFmtId="164" fontId="54" fillId="0" borderId="92" xfId="0" applyNumberFormat="1" applyFont="1" applyBorder="1" applyAlignment="1">
      <alignment/>
    </xf>
    <xf numFmtId="164" fontId="54" fillId="0" borderId="92" xfId="0" applyNumberFormat="1" applyFont="1" applyBorder="1" applyAlignment="1">
      <alignment/>
    </xf>
    <xf numFmtId="164" fontId="54" fillId="40" borderId="93" xfId="0" applyNumberFormat="1" applyFont="1" applyFill="1" applyBorder="1" applyAlignment="1">
      <alignment/>
    </xf>
    <xf numFmtId="164" fontId="45" fillId="0" borderId="26" xfId="0" applyNumberFormat="1" applyFont="1" applyBorder="1" applyAlignment="1">
      <alignment horizontal="center" vertical="center"/>
    </xf>
    <xf numFmtId="164" fontId="45" fillId="0" borderId="27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/>
    </xf>
    <xf numFmtId="164" fontId="45" fillId="0" borderId="33" xfId="0" applyNumberFormat="1" applyFont="1" applyBorder="1" applyAlignment="1">
      <alignment horizontal="center" vertical="center"/>
    </xf>
    <xf numFmtId="164" fontId="45" fillId="0" borderId="34" xfId="0" applyNumberFormat="1" applyFont="1" applyBorder="1" applyAlignment="1">
      <alignment horizontal="center" vertical="center"/>
    </xf>
    <xf numFmtId="164" fontId="44" fillId="0" borderId="36" xfId="0" applyNumberFormat="1" applyFont="1" applyBorder="1" applyAlignment="1">
      <alignment/>
    </xf>
    <xf numFmtId="164" fontId="45" fillId="0" borderId="40" xfId="0" applyNumberFormat="1" applyFont="1" applyBorder="1" applyAlignment="1">
      <alignment horizontal="center" vertical="center"/>
    </xf>
    <xf numFmtId="164" fontId="45" fillId="0" borderId="41" xfId="0" applyNumberFormat="1" applyFont="1" applyBorder="1" applyAlignment="1">
      <alignment horizontal="center" vertical="center"/>
    </xf>
    <xf numFmtId="164" fontId="44" fillId="0" borderId="43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  <xf numFmtId="168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33" borderId="12" xfId="0" applyFont="1" applyFill="1" applyBorder="1" applyAlignment="1">
      <alignment vertical="center"/>
    </xf>
    <xf numFmtId="164" fontId="45" fillId="33" borderId="21" xfId="0" applyNumberFormat="1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42" fontId="45" fillId="0" borderId="0" xfId="0" applyNumberFormat="1" applyFont="1" applyAlignment="1">
      <alignment/>
    </xf>
    <xf numFmtId="0" fontId="44" fillId="0" borderId="52" xfId="0" applyFont="1" applyBorder="1" applyAlignment="1">
      <alignment horizontal="left" vertical="center" wrapText="1"/>
    </xf>
    <xf numFmtId="164" fontId="44" fillId="41" borderId="36" xfId="0" applyNumberFormat="1" applyFont="1" applyFill="1" applyBorder="1" applyAlignment="1">
      <alignment vertical="center" wrapText="1"/>
    </xf>
    <xf numFmtId="49" fontId="44" fillId="0" borderId="65" xfId="0" applyNumberFormat="1" applyFont="1" applyBorder="1" applyAlignment="1">
      <alignment horizontal="center" vertical="center" wrapText="1"/>
    </xf>
    <xf numFmtId="42" fontId="44" fillId="0" borderId="0" xfId="0" applyNumberFormat="1" applyFont="1" applyAlignment="1">
      <alignment/>
    </xf>
    <xf numFmtId="0" fontId="44" fillId="0" borderId="33" xfId="0" applyFont="1" applyBorder="1" applyAlignment="1">
      <alignment horizontal="left" vertical="center" wrapText="1"/>
    </xf>
    <xf numFmtId="164" fontId="44" fillId="0" borderId="36" xfId="0" applyNumberFormat="1" applyFont="1" applyBorder="1" applyAlignment="1">
      <alignment vertical="center" wrapText="1"/>
    </xf>
    <xf numFmtId="49" fontId="44" fillId="0" borderId="39" xfId="0" applyNumberFormat="1" applyFont="1" applyBorder="1" applyAlignment="1">
      <alignment horizontal="center" vertical="center" wrapText="1"/>
    </xf>
    <xf numFmtId="164" fontId="44" fillId="35" borderId="36" xfId="0" applyNumberFormat="1" applyFont="1" applyFill="1" applyBorder="1" applyAlignment="1">
      <alignment vertical="center" wrapText="1"/>
    </xf>
    <xf numFmtId="164" fontId="44" fillId="42" borderId="36" xfId="0" applyNumberFormat="1" applyFont="1" applyFill="1" applyBorder="1" applyAlignment="1">
      <alignment vertical="center" wrapText="1"/>
    </xf>
    <xf numFmtId="164" fontId="44" fillId="0" borderId="43" xfId="0" applyNumberFormat="1" applyFont="1" applyBorder="1" applyAlignment="1">
      <alignment vertical="center" wrapText="1"/>
    </xf>
    <xf numFmtId="49" fontId="44" fillId="0" borderId="4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168" fontId="44" fillId="0" borderId="0" xfId="0" applyNumberFormat="1" applyFont="1" applyAlignment="1">
      <alignment horizontal="right" vertical="center" wrapText="1"/>
    </xf>
    <xf numFmtId="49" fontId="44" fillId="0" borderId="0" xfId="0" applyNumberFormat="1" applyFont="1" applyAlignment="1">
      <alignment horizontal="center" vertical="center" wrapText="1"/>
    </xf>
    <xf numFmtId="0" fontId="45" fillId="34" borderId="12" xfId="0" applyFont="1" applyFill="1" applyBorder="1" applyAlignment="1">
      <alignment vertical="center"/>
    </xf>
    <xf numFmtId="164" fontId="45" fillId="34" borderId="21" xfId="0" applyNumberFormat="1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4" fillId="0" borderId="52" xfId="0" applyFont="1" applyBorder="1" applyAlignment="1">
      <alignment vertical="center" wrapText="1"/>
    </xf>
    <xf numFmtId="168" fontId="44" fillId="0" borderId="61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45" fillId="0" borderId="0" xfId="0" applyNumberFormat="1" applyFont="1" applyAlignment="1">
      <alignment/>
    </xf>
    <xf numFmtId="3" fontId="45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44" fillId="0" borderId="38" xfId="0" applyNumberFormat="1" applyFont="1" applyBorder="1" applyAlignment="1">
      <alignment/>
    </xf>
    <xf numFmtId="3" fontId="55" fillId="0" borderId="38" xfId="0" applyNumberFormat="1" applyFont="1" applyBorder="1" applyAlignment="1">
      <alignment horizontal="center"/>
    </xf>
    <xf numFmtId="3" fontId="45" fillId="0" borderId="0" xfId="0" applyNumberFormat="1" applyFont="1" applyAlignment="1">
      <alignment wrapText="1"/>
    </xf>
    <xf numFmtId="3" fontId="45" fillId="0" borderId="38" xfId="0" applyNumberFormat="1" applyFont="1" applyBorder="1" applyAlignment="1">
      <alignment wrapText="1"/>
    </xf>
    <xf numFmtId="3" fontId="56" fillId="0" borderId="38" xfId="0" applyNumberFormat="1" applyFont="1" applyBorder="1" applyAlignment="1">
      <alignment horizontal="right"/>
    </xf>
    <xf numFmtId="3" fontId="45" fillId="0" borderId="38" xfId="0" applyNumberFormat="1" applyFont="1" applyBorder="1" applyAlignment="1">
      <alignment/>
    </xf>
    <xf numFmtId="3" fontId="56" fillId="0" borderId="38" xfId="0" applyNumberFormat="1" applyFont="1" applyBorder="1" applyAlignment="1">
      <alignment/>
    </xf>
    <xf numFmtId="0" fontId="56" fillId="0" borderId="38" xfId="0" applyFont="1" applyBorder="1" applyAlignment="1">
      <alignment horizontal="right"/>
    </xf>
    <xf numFmtId="3" fontId="44" fillId="0" borderId="0" xfId="0" applyNumberFormat="1" applyFont="1" applyAlignment="1">
      <alignment/>
    </xf>
    <xf numFmtId="164" fontId="45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164" fontId="45" fillId="33" borderId="12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164" fontId="44" fillId="0" borderId="80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/>
    </xf>
    <xf numFmtId="0" fontId="0" fillId="0" borderId="0" xfId="0" applyFont="1" applyAlignment="1">
      <alignment/>
    </xf>
    <xf numFmtId="164" fontId="4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164" fontId="4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164" fontId="45" fillId="34" borderId="13" xfId="0" applyNumberFormat="1" applyFont="1" applyFill="1" applyBorder="1" applyAlignment="1">
      <alignment horizontal="left" vertical="center"/>
    </xf>
    <xf numFmtId="164" fontId="4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4" xfId="0" applyFont="1" applyBorder="1" applyAlignment="1">
      <alignment/>
    </xf>
    <xf numFmtId="164" fontId="44" fillId="0" borderId="12" xfId="0" applyNumberFormat="1" applyFont="1" applyBorder="1" applyAlignment="1">
      <alignment horizontal="center" vertical="center"/>
    </xf>
    <xf numFmtId="164" fontId="45" fillId="34" borderId="12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/>
    </xf>
    <xf numFmtId="164" fontId="45" fillId="0" borderId="12" xfId="0" applyNumberFormat="1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33" borderId="10" xfId="0" applyNumberFormat="1" applyFont="1" applyFill="1" applyBorder="1" applyAlignment="1">
      <alignment horizontal="left" vertical="center" wrapText="1"/>
    </xf>
    <xf numFmtId="0" fontId="4" fillId="0" borderId="76" xfId="0" applyFont="1" applyBorder="1" applyAlignment="1">
      <alignment/>
    </xf>
    <xf numFmtId="0" fontId="4" fillId="0" borderId="94" xfId="0" applyFont="1" applyBorder="1" applyAlignment="1">
      <alignment/>
    </xf>
    <xf numFmtId="164" fontId="45" fillId="34" borderId="12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41" fontId="45" fillId="0" borderId="15" xfId="0" applyNumberFormat="1" applyFont="1" applyBorder="1" applyAlignment="1">
      <alignment vertical="center" wrapText="1"/>
    </xf>
    <xf numFmtId="0" fontId="4" fillId="0" borderId="22" xfId="0" applyFont="1" applyBorder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0" fontId="4" fillId="0" borderId="76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95" xfId="0" applyFont="1" applyBorder="1" applyAlignment="1">
      <alignment/>
    </xf>
    <xf numFmtId="164" fontId="45" fillId="0" borderId="76" xfId="0" applyNumberFormat="1" applyFont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left" vertical="center" wrapText="1"/>
    </xf>
    <xf numFmtId="164" fontId="45" fillId="34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33" borderId="10" xfId="0" applyNumberFormat="1" applyFont="1" applyFill="1" applyBorder="1" applyAlignment="1">
      <alignment horizontal="center" vertical="center" wrapText="1"/>
    </xf>
    <xf numFmtId="167" fontId="45" fillId="33" borderId="15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45" fillId="33" borderId="7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45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0</xdr:row>
      <xdr:rowOff>47625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381000" y="4762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  <xdr:oneCellAnchor>
    <xdr:from>
      <xdr:col>0</xdr:col>
      <xdr:colOff>371475</xdr:colOff>
      <xdr:row>62</xdr:row>
      <xdr:rowOff>628650</xdr:rowOff>
    </xdr:from>
    <xdr:ext cx="914400" cy="895350"/>
    <xdr:grpSp>
      <xdr:nvGrpSpPr>
        <xdr:cNvPr id="5" name="Shape 2"/>
        <xdr:cNvGrpSpPr>
          <a:grpSpLocks/>
        </xdr:cNvGrpSpPr>
      </xdr:nvGrpSpPr>
      <xdr:grpSpPr>
        <a:xfrm>
          <a:off x="371475" y="1134427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6" name="Shape 6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7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8" name="Shape 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428625</xdr:colOff>
      <xdr:row>0</xdr:row>
      <xdr:rowOff>123825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428625" y="12382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8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  <xdr:oneCellAnchor>
    <xdr:from>
      <xdr:col>0</xdr:col>
      <xdr:colOff>419100</xdr:colOff>
      <xdr:row>40</xdr:row>
      <xdr:rowOff>66675</xdr:rowOff>
    </xdr:from>
    <xdr:ext cx="914400" cy="895350"/>
    <xdr:grpSp>
      <xdr:nvGrpSpPr>
        <xdr:cNvPr id="5" name="Shape 2"/>
        <xdr:cNvGrpSpPr>
          <a:grpSpLocks/>
        </xdr:cNvGrpSpPr>
      </xdr:nvGrpSpPr>
      <xdr:grpSpPr>
        <a:xfrm>
          <a:off x="419100" y="835342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6" name="Shape 10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7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8" name="Shape 1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0</xdr:row>
      <xdr:rowOff>28575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676275" y="2857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12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76200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295275" y="76200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14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1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0</xdr:row>
      <xdr:rowOff>66675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381000" y="66675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16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17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0</xdr:row>
      <xdr:rowOff>133350</xdr:rowOff>
    </xdr:from>
    <xdr:ext cx="914400" cy="895350"/>
    <xdr:grpSp>
      <xdr:nvGrpSpPr>
        <xdr:cNvPr id="1" name="Shape 2"/>
        <xdr:cNvGrpSpPr>
          <a:grpSpLocks/>
        </xdr:cNvGrpSpPr>
      </xdr:nvGrpSpPr>
      <xdr:grpSpPr>
        <a:xfrm>
          <a:off x="571500" y="133350"/>
          <a:ext cx="914400" cy="895350"/>
          <a:chOff x="4888800" y="3332325"/>
          <a:chExt cx="914400" cy="895350"/>
        </a:xfrm>
        <a:solidFill>
          <a:srgbClr val="FFFFFF"/>
        </a:solidFill>
      </xdr:grpSpPr>
      <xdr:grpSp>
        <xdr:nvGrpSpPr>
          <xdr:cNvPr id="2" name="Shape 18"/>
          <xdr:cNvGrpSpPr>
            <a:grpSpLocks/>
          </xdr:cNvGrpSpPr>
        </xdr:nvGrpSpPr>
        <xdr:grpSpPr>
          <a:xfrm>
            <a:off x="4888800" y="3332325"/>
            <a:ext cx="914400" cy="895350"/>
            <a:chOff x="152400" y="152400"/>
            <a:chExt cx="895350" cy="876300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pic>
          <xdr:nvPicPr>
            <xdr:cNvPr id="4" name="Shape 1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2400" y="152400"/>
              <a:ext cx="895350" cy="8763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6.57421875" style="0" customWidth="1"/>
    <col min="2" max="4" width="1.1484375" style="0" customWidth="1"/>
    <col min="5" max="5" width="43.7109375" style="0" customWidth="1"/>
    <col min="6" max="6" width="8.140625" style="0" customWidth="1"/>
    <col min="7" max="9" width="10.8515625" style="0" customWidth="1"/>
    <col min="10" max="10" width="1.1484375" style="0" customWidth="1"/>
    <col min="11" max="11" width="13.57421875" style="0" customWidth="1"/>
    <col min="12" max="12" width="13.28125" style="0" customWidth="1"/>
    <col min="13" max="13" width="10.8515625" style="0" customWidth="1"/>
    <col min="14" max="14" width="5.8515625" style="0" customWidth="1"/>
  </cols>
  <sheetData>
    <row r="1" spans="1:14" ht="12.75" customHeight="1">
      <c r="A1" s="1"/>
      <c r="B1" s="2"/>
      <c r="C1" s="1"/>
      <c r="D1" s="1"/>
      <c r="E1" s="2"/>
      <c r="F1" s="3"/>
      <c r="G1" s="2"/>
      <c r="H1" s="2"/>
      <c r="I1" s="4"/>
      <c r="J1" s="4"/>
      <c r="K1" s="5">
        <v>232401462</v>
      </c>
      <c r="L1" s="5">
        <v>232401446</v>
      </c>
      <c r="M1" s="5">
        <v>232404521</v>
      </c>
      <c r="N1" s="1"/>
    </row>
    <row r="2" spans="1:14" ht="12.75" customHeight="1">
      <c r="A2" s="1"/>
      <c r="B2" s="355" t="s">
        <v>0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1"/>
    </row>
    <row r="3" spans="1:14" ht="5.25" customHeight="1">
      <c r="A3" s="1"/>
      <c r="B3" s="2"/>
      <c r="C3" s="1"/>
      <c r="D3" s="1"/>
      <c r="E3" s="2"/>
      <c r="F3" s="3"/>
      <c r="G3" s="2"/>
      <c r="H3" s="2"/>
      <c r="I3" s="4"/>
      <c r="J3" s="4"/>
      <c r="K3" s="4"/>
      <c r="L3" s="4"/>
      <c r="M3" s="4"/>
      <c r="N3" s="1"/>
    </row>
    <row r="4" spans="1:14" ht="12.75" customHeight="1">
      <c r="A4" s="1"/>
      <c r="B4" s="356" t="s">
        <v>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1"/>
    </row>
    <row r="5" spans="1:14" ht="5.25" customHeight="1">
      <c r="A5" s="1"/>
      <c r="B5" s="2"/>
      <c r="C5" s="1"/>
      <c r="D5" s="1"/>
      <c r="E5" s="2"/>
      <c r="F5" s="3"/>
      <c r="G5" s="2"/>
      <c r="H5" s="2"/>
      <c r="I5" s="4"/>
      <c r="J5" s="4"/>
      <c r="K5" s="4"/>
      <c r="L5" s="4"/>
      <c r="M5" s="4"/>
      <c r="N5" s="1"/>
    </row>
    <row r="6" spans="1:14" ht="12.75" customHeight="1">
      <c r="A6" s="1"/>
      <c r="B6" s="355" t="s">
        <v>2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1"/>
    </row>
    <row r="7" spans="1:14" ht="5.25" customHeight="1">
      <c r="A7" s="1"/>
      <c r="B7" s="2"/>
      <c r="C7" s="1"/>
      <c r="D7" s="1"/>
      <c r="E7" s="2"/>
      <c r="F7" s="3"/>
      <c r="G7" s="2"/>
      <c r="H7" s="2"/>
      <c r="I7" s="4"/>
      <c r="J7" s="4"/>
      <c r="K7" s="4"/>
      <c r="L7" s="4"/>
      <c r="M7" s="4"/>
      <c r="N7" s="1"/>
    </row>
    <row r="8" spans="1:14" ht="12.75" customHeight="1">
      <c r="A8" s="1"/>
      <c r="B8" s="355" t="s">
        <v>3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1"/>
    </row>
    <row r="9" spans="1:14" ht="5.25" customHeight="1">
      <c r="A9" s="1"/>
      <c r="B9" s="2"/>
      <c r="C9" s="1"/>
      <c r="D9" s="1"/>
      <c r="E9" s="1"/>
      <c r="F9" s="3"/>
      <c r="G9" s="1"/>
      <c r="H9" s="1"/>
      <c r="I9" s="4"/>
      <c r="J9" s="4"/>
      <c r="K9" s="4"/>
      <c r="L9" s="4"/>
      <c r="M9" s="4"/>
      <c r="N9" s="1"/>
    </row>
    <row r="10" spans="1:14" ht="12.75" customHeight="1">
      <c r="A10" s="1"/>
      <c r="B10" s="359" t="s">
        <v>4</v>
      </c>
      <c r="C10" s="360"/>
      <c r="D10" s="360"/>
      <c r="E10" s="360"/>
      <c r="F10" s="357" t="s">
        <v>5</v>
      </c>
      <c r="G10" s="359" t="s">
        <v>6</v>
      </c>
      <c r="H10" s="360"/>
      <c r="I10" s="361"/>
      <c r="J10" s="8"/>
      <c r="K10" s="365" t="s">
        <v>7</v>
      </c>
      <c r="L10" s="360"/>
      <c r="M10" s="361"/>
      <c r="N10" s="1"/>
    </row>
    <row r="11" spans="1:14" ht="12.75" customHeight="1">
      <c r="A11" s="1"/>
      <c r="B11" s="362"/>
      <c r="C11" s="363"/>
      <c r="D11" s="363"/>
      <c r="E11" s="363"/>
      <c r="F11" s="358"/>
      <c r="G11" s="362"/>
      <c r="H11" s="363"/>
      <c r="I11" s="364"/>
      <c r="J11" s="8"/>
      <c r="K11" s="363"/>
      <c r="L11" s="363"/>
      <c r="M11" s="364"/>
      <c r="N11" s="1"/>
    </row>
    <row r="12" spans="1:14" ht="7.5" customHeight="1">
      <c r="A12" s="1"/>
      <c r="B12" s="9"/>
      <c r="C12" s="10"/>
      <c r="D12" s="10"/>
      <c r="E12" s="10"/>
      <c r="F12" s="11"/>
      <c r="G12" s="12"/>
      <c r="H12" s="12"/>
      <c r="I12" s="12"/>
      <c r="J12" s="13"/>
      <c r="K12" s="12"/>
      <c r="L12" s="12"/>
      <c r="M12" s="14"/>
      <c r="N12" s="1"/>
    </row>
    <row r="13" spans="1:14" ht="12.75" customHeight="1">
      <c r="A13" s="1"/>
      <c r="B13" s="351" t="s">
        <v>8</v>
      </c>
      <c r="C13" s="352"/>
      <c r="D13" s="352"/>
      <c r="E13" s="353"/>
      <c r="F13" s="15"/>
      <c r="G13" s="16"/>
      <c r="H13" s="17"/>
      <c r="I13" s="18">
        <f>+I15+I29</f>
        <v>19229671393</v>
      </c>
      <c r="J13" s="19"/>
      <c r="K13" s="20"/>
      <c r="L13" s="17"/>
      <c r="M13" s="21">
        <f>+M15+M29</f>
        <v>12995197359</v>
      </c>
      <c r="N13" s="1"/>
    </row>
    <row r="14" spans="1:14" ht="6" customHeight="1">
      <c r="A14" s="1"/>
      <c r="B14" s="9"/>
      <c r="C14" s="10"/>
      <c r="D14" s="10"/>
      <c r="E14" s="10"/>
      <c r="F14" s="11"/>
      <c r="G14" s="12"/>
      <c r="H14" s="12"/>
      <c r="I14" s="12"/>
      <c r="J14" s="13"/>
      <c r="K14" s="12"/>
      <c r="L14" s="12"/>
      <c r="M14" s="14"/>
      <c r="N14" s="1"/>
    </row>
    <row r="15" spans="1:14" ht="12.75" customHeight="1">
      <c r="A15" s="1"/>
      <c r="B15" s="354" t="s">
        <v>9</v>
      </c>
      <c r="C15" s="332"/>
      <c r="D15" s="332"/>
      <c r="E15" s="330"/>
      <c r="F15" s="22"/>
      <c r="G15" s="23"/>
      <c r="H15" s="24"/>
      <c r="I15" s="25">
        <f>+H16+H20+H27+H28</f>
        <v>16861181884</v>
      </c>
      <c r="J15" s="19"/>
      <c r="K15" s="23"/>
      <c r="L15" s="24"/>
      <c r="M15" s="25">
        <f>+L16+L20+L27+L28</f>
        <v>12418447396</v>
      </c>
      <c r="N15" s="1"/>
    </row>
    <row r="16" spans="1:14" ht="12.75" customHeight="1">
      <c r="A16" s="1"/>
      <c r="B16" s="348" t="s">
        <v>10</v>
      </c>
      <c r="C16" s="332"/>
      <c r="D16" s="332"/>
      <c r="E16" s="330"/>
      <c r="F16" s="26">
        <v>4</v>
      </c>
      <c r="G16" s="27"/>
      <c r="H16" s="28">
        <f>SUM(G17:G19)</f>
        <v>9073919985</v>
      </c>
      <c r="I16" s="29"/>
      <c r="J16" s="19"/>
      <c r="K16" s="27"/>
      <c r="L16" s="28">
        <f>SUM(K17:K19)</f>
        <v>7146714798</v>
      </c>
      <c r="M16" s="29"/>
      <c r="N16" s="1"/>
    </row>
    <row r="17" spans="1:14" ht="12.75" customHeight="1">
      <c r="A17" s="1"/>
      <c r="B17" s="30"/>
      <c r="C17" s="31"/>
      <c r="D17" s="31"/>
      <c r="E17" s="32" t="s">
        <v>11</v>
      </c>
      <c r="F17" s="33"/>
      <c r="G17" s="34">
        <v>8960564162</v>
      </c>
      <c r="H17" s="35"/>
      <c r="I17" s="36"/>
      <c r="J17" s="37"/>
      <c r="K17" s="38">
        <v>7035847625</v>
      </c>
      <c r="L17" s="39"/>
      <c r="M17" s="36"/>
      <c r="N17" s="1"/>
    </row>
    <row r="18" spans="1:14" ht="12.75" customHeight="1">
      <c r="A18" s="1"/>
      <c r="B18" s="40"/>
      <c r="C18" s="41"/>
      <c r="D18" s="41"/>
      <c r="E18" s="42" t="s">
        <v>12</v>
      </c>
      <c r="F18" s="43"/>
      <c r="G18" s="44"/>
      <c r="H18" s="45"/>
      <c r="I18" s="46"/>
      <c r="J18" s="37"/>
      <c r="K18" s="44"/>
      <c r="L18" s="45"/>
      <c r="M18" s="46"/>
      <c r="N18" s="1"/>
    </row>
    <row r="19" spans="1:14" ht="12.75" customHeight="1">
      <c r="A19" s="1"/>
      <c r="B19" s="47"/>
      <c r="C19" s="48"/>
      <c r="D19" s="48"/>
      <c r="E19" s="49" t="s">
        <v>13</v>
      </c>
      <c r="F19" s="50"/>
      <c r="G19" s="51">
        <f>10383809+68249932+34722082</f>
        <v>113355823</v>
      </c>
      <c r="H19" s="52"/>
      <c r="I19" s="53"/>
      <c r="J19" s="37"/>
      <c r="K19" s="51">
        <f>10330861+64821829+35714483</f>
        <v>110867173</v>
      </c>
      <c r="L19" s="52"/>
      <c r="M19" s="53"/>
      <c r="N19" s="1"/>
    </row>
    <row r="20" spans="1:14" ht="12.75" customHeight="1">
      <c r="A20" s="1"/>
      <c r="B20" s="348" t="s">
        <v>14</v>
      </c>
      <c r="C20" s="332"/>
      <c r="D20" s="332"/>
      <c r="E20" s="330"/>
      <c r="F20" s="54"/>
      <c r="G20" s="55"/>
      <c r="H20" s="56">
        <f>SUM(G21:G25)</f>
        <v>7660440234</v>
      </c>
      <c r="I20" s="57"/>
      <c r="J20" s="19"/>
      <c r="K20" s="27"/>
      <c r="L20" s="28">
        <f>SUM(K21:K26)</f>
        <v>5268259984</v>
      </c>
      <c r="M20" s="29"/>
      <c r="N20" s="1"/>
    </row>
    <row r="21" spans="1:14" ht="12.75" customHeight="1">
      <c r="A21" s="1"/>
      <c r="B21" s="58"/>
      <c r="C21" s="59"/>
      <c r="D21" s="59"/>
      <c r="E21" s="32" t="s">
        <v>15</v>
      </c>
      <c r="F21" s="33"/>
      <c r="G21" s="60"/>
      <c r="H21" s="35"/>
      <c r="I21" s="61"/>
      <c r="J21" s="37"/>
      <c r="K21" s="62">
        <v>0</v>
      </c>
      <c r="L21" s="35"/>
      <c r="M21" s="36"/>
      <c r="N21" s="1"/>
    </row>
    <row r="22" spans="1:14" ht="12.75" customHeight="1">
      <c r="A22" s="1"/>
      <c r="B22" s="63"/>
      <c r="C22" s="64"/>
      <c r="D22" s="64"/>
      <c r="E22" s="42" t="s">
        <v>16</v>
      </c>
      <c r="F22" s="43">
        <v>5</v>
      </c>
      <c r="G22" s="65">
        <f>312155501+4328262</f>
        <v>316483763</v>
      </c>
      <c r="H22" s="66"/>
      <c r="I22" s="67"/>
      <c r="J22" s="37"/>
      <c r="K22" s="68">
        <v>192885402</v>
      </c>
      <c r="L22" s="45"/>
      <c r="M22" s="46"/>
      <c r="N22" s="1"/>
    </row>
    <row r="23" spans="1:14" ht="12.75" customHeight="1">
      <c r="A23" s="1"/>
      <c r="B23" s="69"/>
      <c r="C23" s="64"/>
      <c r="D23" s="64"/>
      <c r="E23" s="42" t="s">
        <v>17</v>
      </c>
      <c r="F23" s="43">
        <v>6</v>
      </c>
      <c r="G23" s="65">
        <v>52100562</v>
      </c>
      <c r="H23" s="66"/>
      <c r="I23" s="67"/>
      <c r="J23" s="37"/>
      <c r="K23" s="68">
        <v>140387338</v>
      </c>
      <c r="L23" s="45"/>
      <c r="M23" s="46"/>
      <c r="N23" s="1"/>
    </row>
    <row r="24" spans="1:14" ht="12.75" customHeight="1">
      <c r="A24" s="1"/>
      <c r="B24" s="69"/>
      <c r="C24" s="64"/>
      <c r="D24" s="64"/>
      <c r="E24" s="42" t="s">
        <v>18</v>
      </c>
      <c r="F24" s="43"/>
      <c r="G24" s="45"/>
      <c r="H24" s="66"/>
      <c r="I24" s="67"/>
      <c r="J24" s="37"/>
      <c r="K24" s="68"/>
      <c r="L24" s="45"/>
      <c r="M24" s="46"/>
      <c r="N24" s="1"/>
    </row>
    <row r="25" spans="1:14" ht="12.75" customHeight="1">
      <c r="A25" s="1"/>
      <c r="B25" s="69"/>
      <c r="C25" s="64"/>
      <c r="D25" s="64"/>
      <c r="E25" s="42" t="s">
        <v>19</v>
      </c>
      <c r="F25" s="43">
        <v>9</v>
      </c>
      <c r="G25" s="45">
        <f>994936+99739367+1687882+7189433724</f>
        <v>7291855909</v>
      </c>
      <c r="H25" s="66"/>
      <c r="I25" s="67"/>
      <c r="J25" s="37"/>
      <c r="K25" s="70">
        <f>136029986+99739367+6602870+4692615021</f>
        <v>4934987244</v>
      </c>
      <c r="L25" s="45"/>
      <c r="M25" s="46"/>
      <c r="N25" s="1"/>
    </row>
    <row r="26" spans="1:14" ht="12.75" customHeight="1">
      <c r="A26" s="1"/>
      <c r="B26" s="71"/>
      <c r="C26" s="72"/>
      <c r="D26" s="72"/>
      <c r="E26" s="49" t="s">
        <v>20</v>
      </c>
      <c r="F26" s="50"/>
      <c r="H26" s="52"/>
      <c r="I26" s="73"/>
      <c r="J26" s="37"/>
      <c r="K26" s="51">
        <v>0</v>
      </c>
      <c r="L26" s="52"/>
      <c r="M26" s="53"/>
      <c r="N26" s="1"/>
    </row>
    <row r="27" spans="1:14" ht="12.75" customHeight="1">
      <c r="A27" s="1"/>
      <c r="B27" s="348" t="s">
        <v>21</v>
      </c>
      <c r="C27" s="332"/>
      <c r="D27" s="332"/>
      <c r="E27" s="330"/>
      <c r="F27" s="74">
        <v>11</v>
      </c>
      <c r="G27" s="55"/>
      <c r="H27" s="28">
        <f>+G27</f>
        <v>0</v>
      </c>
      <c r="I27" s="57"/>
      <c r="J27" s="19"/>
      <c r="K27" s="28"/>
      <c r="L27" s="28"/>
      <c r="M27" s="29"/>
      <c r="N27" s="1"/>
    </row>
    <row r="28" spans="1:14" ht="12.75" customHeight="1">
      <c r="A28" s="1"/>
      <c r="B28" s="348" t="s">
        <v>22</v>
      </c>
      <c r="C28" s="332"/>
      <c r="D28" s="332"/>
      <c r="E28" s="330"/>
      <c r="F28" s="26"/>
      <c r="G28" s="55"/>
      <c r="H28" s="75">
        <v>126821665</v>
      </c>
      <c r="I28" s="57"/>
      <c r="J28" s="19"/>
      <c r="K28" s="27"/>
      <c r="L28" s="28">
        <v>3472614</v>
      </c>
      <c r="M28" s="29"/>
      <c r="N28" s="1"/>
    </row>
    <row r="29" spans="1:14" ht="12.75" customHeight="1">
      <c r="A29" s="1"/>
      <c r="B29" s="346" t="s">
        <v>23</v>
      </c>
      <c r="C29" s="332"/>
      <c r="D29" s="332"/>
      <c r="E29" s="330"/>
      <c r="F29" s="76"/>
      <c r="G29" s="77"/>
      <c r="H29" s="78"/>
      <c r="I29" s="79">
        <f>+H30+H37+H38+H48+H52+H56+H60</f>
        <v>2368489509</v>
      </c>
      <c r="J29" s="19"/>
      <c r="K29" s="77"/>
      <c r="L29" s="78"/>
      <c r="M29" s="80">
        <f>+L30+L37+L38+L48+L52+L56+L60</f>
        <v>576749963</v>
      </c>
      <c r="N29" s="1"/>
    </row>
    <row r="30" spans="1:14" ht="12.75" customHeight="1">
      <c r="A30" s="1"/>
      <c r="B30" s="348" t="s">
        <v>24</v>
      </c>
      <c r="C30" s="332"/>
      <c r="D30" s="332"/>
      <c r="E30" s="330"/>
      <c r="F30" s="81"/>
      <c r="G30" s="82"/>
      <c r="H30" s="83">
        <f>SUM(G31:G36)</f>
        <v>80499368</v>
      </c>
      <c r="I30" s="84"/>
      <c r="J30" s="37"/>
      <c r="K30" s="85"/>
      <c r="L30" s="83">
        <f>SUM(K31:K36)</f>
        <v>80499368</v>
      </c>
      <c r="M30" s="86"/>
      <c r="N30" s="1"/>
    </row>
    <row r="31" spans="1:14" ht="12.75" customHeight="1">
      <c r="A31" s="1"/>
      <c r="B31" s="58"/>
      <c r="C31" s="59"/>
      <c r="D31" s="59"/>
      <c r="E31" s="32" t="s">
        <v>15</v>
      </c>
      <c r="F31" s="33"/>
      <c r="G31" s="60">
        <v>0</v>
      </c>
      <c r="H31" s="35"/>
      <c r="I31" s="61"/>
      <c r="J31" s="37"/>
      <c r="K31" s="62">
        <v>0</v>
      </c>
      <c r="L31" s="35"/>
      <c r="M31" s="36"/>
      <c r="N31" s="1"/>
    </row>
    <row r="32" spans="1:14" ht="12.75" customHeight="1">
      <c r="A32" s="1"/>
      <c r="B32" s="69"/>
      <c r="C32" s="64"/>
      <c r="D32" s="64"/>
      <c r="E32" s="42" t="s">
        <v>16</v>
      </c>
      <c r="F32" s="43"/>
      <c r="G32" s="68">
        <v>0</v>
      </c>
      <c r="H32" s="45"/>
      <c r="I32" s="67"/>
      <c r="J32" s="37"/>
      <c r="K32" s="44">
        <v>0</v>
      </c>
      <c r="L32" s="45"/>
      <c r="M32" s="46"/>
      <c r="N32" s="1"/>
    </row>
    <row r="33" spans="1:14" ht="12.75" customHeight="1">
      <c r="A33" s="1"/>
      <c r="B33" s="69"/>
      <c r="C33" s="64"/>
      <c r="D33" s="64"/>
      <c r="E33" s="42" t="s">
        <v>17</v>
      </c>
      <c r="F33" s="43"/>
      <c r="G33" s="68">
        <v>0</v>
      </c>
      <c r="H33" s="45"/>
      <c r="I33" s="67"/>
      <c r="J33" s="37"/>
      <c r="K33" s="44">
        <v>0</v>
      </c>
      <c r="L33" s="45"/>
      <c r="M33" s="46"/>
      <c r="N33" s="1"/>
    </row>
    <row r="34" spans="1:14" ht="12.75" customHeight="1">
      <c r="A34" s="1"/>
      <c r="B34" s="69"/>
      <c r="C34" s="64"/>
      <c r="D34" s="64"/>
      <c r="E34" s="42" t="s">
        <v>18</v>
      </c>
      <c r="F34" s="43"/>
      <c r="G34" s="68">
        <v>0</v>
      </c>
      <c r="H34" s="45"/>
      <c r="I34" s="67"/>
      <c r="J34" s="37"/>
      <c r="K34" s="44">
        <v>0</v>
      </c>
      <c r="L34" s="45"/>
      <c r="M34" s="46"/>
      <c r="N34" s="1"/>
    </row>
    <row r="35" spans="1:14" ht="12.75" customHeight="1">
      <c r="A35" s="1"/>
      <c r="B35" s="69"/>
      <c r="C35" s="64"/>
      <c r="D35" s="64"/>
      <c r="E35" s="42" t="s">
        <v>19</v>
      </c>
      <c r="F35" s="43">
        <v>9</v>
      </c>
      <c r="G35" s="68">
        <f>67446507+13052861</f>
        <v>80499368</v>
      </c>
      <c r="H35" s="65"/>
      <c r="I35" s="67"/>
      <c r="J35" s="37"/>
      <c r="K35" s="68">
        <f>67905366+12594002</f>
        <v>80499368</v>
      </c>
      <c r="L35" s="45"/>
      <c r="M35" s="46"/>
      <c r="N35" s="1"/>
    </row>
    <row r="36" spans="1:14" ht="12.75" customHeight="1">
      <c r="A36" s="1"/>
      <c r="B36" s="71"/>
      <c r="C36" s="72"/>
      <c r="D36" s="72"/>
      <c r="E36" s="49" t="s">
        <v>20</v>
      </c>
      <c r="F36" s="50"/>
      <c r="G36" s="87"/>
      <c r="H36" s="52"/>
      <c r="I36" s="73"/>
      <c r="J36" s="37"/>
      <c r="K36" s="51">
        <v>0</v>
      </c>
      <c r="L36" s="52"/>
      <c r="M36" s="53"/>
      <c r="N36" s="1"/>
    </row>
    <row r="37" spans="1:14" ht="12.75" customHeight="1">
      <c r="A37" s="1"/>
      <c r="B37" s="350" t="s">
        <v>25</v>
      </c>
      <c r="C37" s="332"/>
      <c r="D37" s="332"/>
      <c r="E37" s="330"/>
      <c r="F37" s="54"/>
      <c r="G37" s="55"/>
      <c r="H37" s="75"/>
      <c r="I37" s="57"/>
      <c r="J37" s="19"/>
      <c r="K37" s="27"/>
      <c r="L37" s="28">
        <v>0</v>
      </c>
      <c r="M37" s="29"/>
      <c r="N37" s="1"/>
    </row>
    <row r="38" spans="1:14" ht="12.75" customHeight="1">
      <c r="A38" s="1"/>
      <c r="B38" s="348" t="s">
        <v>26</v>
      </c>
      <c r="C38" s="332"/>
      <c r="D38" s="332"/>
      <c r="E38" s="330"/>
      <c r="F38" s="74">
        <v>12</v>
      </c>
      <c r="G38" s="55"/>
      <c r="H38" s="28">
        <f>SUM(G39:G47)</f>
        <v>447732960</v>
      </c>
      <c r="I38" s="57"/>
      <c r="J38" s="19"/>
      <c r="K38" s="27"/>
      <c r="L38" s="28">
        <f>SUM(K39:K47)</f>
        <v>447732960</v>
      </c>
      <c r="M38" s="29"/>
      <c r="N38" s="1"/>
    </row>
    <row r="39" spans="1:14" ht="12.75" customHeight="1">
      <c r="A39" s="1"/>
      <c r="B39" s="58"/>
      <c r="C39" s="59"/>
      <c r="D39" s="59"/>
      <c r="E39" s="32" t="s">
        <v>27</v>
      </c>
      <c r="F39" s="33"/>
      <c r="G39" s="60"/>
      <c r="H39" s="35"/>
      <c r="I39" s="61"/>
      <c r="J39" s="37"/>
      <c r="K39" s="62"/>
      <c r="L39" s="35"/>
      <c r="M39" s="36"/>
      <c r="N39" s="1"/>
    </row>
    <row r="40" spans="1:14" ht="12.75" customHeight="1">
      <c r="A40" s="1"/>
      <c r="B40" s="69"/>
      <c r="C40" s="64"/>
      <c r="D40" s="64"/>
      <c r="E40" s="42" t="s">
        <v>28</v>
      </c>
      <c r="F40" s="43"/>
      <c r="G40" s="68"/>
      <c r="H40" s="45"/>
      <c r="I40" s="67"/>
      <c r="J40" s="37"/>
      <c r="K40" s="44"/>
      <c r="L40" s="45"/>
      <c r="M40" s="46"/>
      <c r="N40" s="1"/>
    </row>
    <row r="41" spans="1:14" ht="12.75" customHeight="1">
      <c r="A41" s="1"/>
      <c r="B41" s="69"/>
      <c r="C41" s="64"/>
      <c r="D41" s="64"/>
      <c r="E41" s="42" t="s">
        <v>29</v>
      </c>
      <c r="F41" s="43"/>
      <c r="G41" s="68"/>
      <c r="H41" s="45"/>
      <c r="I41" s="67"/>
      <c r="J41" s="37"/>
      <c r="K41" s="44"/>
      <c r="L41" s="45"/>
      <c r="M41" s="46"/>
      <c r="N41" s="1"/>
    </row>
    <row r="42" spans="1:14" ht="12.75" customHeight="1">
      <c r="A42" s="1"/>
      <c r="B42" s="69"/>
      <c r="C42" s="64"/>
      <c r="D42" s="64"/>
      <c r="E42" s="42" t="s">
        <v>30</v>
      </c>
      <c r="F42" s="43"/>
      <c r="G42" s="68"/>
      <c r="H42" s="45"/>
      <c r="I42" s="67"/>
      <c r="J42" s="37"/>
      <c r="K42" s="44"/>
      <c r="L42" s="45"/>
      <c r="M42" s="46"/>
      <c r="N42" s="1"/>
    </row>
    <row r="43" spans="1:14" ht="12.75" customHeight="1">
      <c r="A43" s="1"/>
      <c r="B43" s="69"/>
      <c r="C43" s="64"/>
      <c r="D43" s="64"/>
      <c r="E43" s="42" t="s">
        <v>31</v>
      </c>
      <c r="F43" s="43"/>
      <c r="G43" s="68"/>
      <c r="H43" s="45"/>
      <c r="I43" s="67"/>
      <c r="J43" s="37"/>
      <c r="K43" s="44"/>
      <c r="L43" s="45"/>
      <c r="M43" s="46"/>
      <c r="N43" s="1"/>
    </row>
    <row r="44" spans="1:14" ht="12.75" customHeight="1">
      <c r="A44" s="1"/>
      <c r="B44" s="69"/>
      <c r="C44" s="64"/>
      <c r="D44" s="64"/>
      <c r="E44" s="42" t="s">
        <v>32</v>
      </c>
      <c r="F44" s="43"/>
      <c r="G44" s="68"/>
      <c r="H44" s="45"/>
      <c r="I44" s="67"/>
      <c r="J44" s="37"/>
      <c r="K44" s="44"/>
      <c r="L44" s="45"/>
      <c r="M44" s="46"/>
      <c r="N44" s="1"/>
    </row>
    <row r="45" spans="1:14" ht="12.75" customHeight="1">
      <c r="A45" s="1"/>
      <c r="B45" s="69"/>
      <c r="C45" s="64"/>
      <c r="D45" s="64"/>
      <c r="E45" s="42" t="s">
        <v>33</v>
      </c>
      <c r="F45" s="43"/>
      <c r="G45" s="68">
        <f>88450219+296281098+90639616+680904885+1611857+66919135</f>
        <v>1224806810</v>
      </c>
      <c r="H45" s="45"/>
      <c r="I45" s="67"/>
      <c r="J45" s="37"/>
      <c r="K45" s="68">
        <f>88450219+296281098+90639616+680904885+1611857+66919135</f>
        <v>1224806810</v>
      </c>
      <c r="L45" s="45"/>
      <c r="M45" s="46"/>
      <c r="N45" s="1"/>
    </row>
    <row r="46" spans="1:14" ht="12.75" customHeight="1">
      <c r="A46" s="1"/>
      <c r="B46" s="69"/>
      <c r="C46" s="64"/>
      <c r="D46" s="64"/>
      <c r="E46" s="42" t="s">
        <v>34</v>
      </c>
      <c r="F46" s="43"/>
      <c r="G46" s="68">
        <f>-777073850</f>
        <v>-777073850</v>
      </c>
      <c r="H46" s="65"/>
      <c r="I46" s="67"/>
      <c r="J46" s="37"/>
      <c r="K46" s="68">
        <v>-777073850</v>
      </c>
      <c r="L46" s="45"/>
      <c r="M46" s="46"/>
      <c r="N46" s="1"/>
    </row>
    <row r="47" spans="1:14" ht="12.75" customHeight="1">
      <c r="A47" s="1"/>
      <c r="B47" s="71"/>
      <c r="C47" s="72"/>
      <c r="D47" s="72"/>
      <c r="E47" s="49" t="s">
        <v>35</v>
      </c>
      <c r="F47" s="50"/>
      <c r="G47" s="87"/>
      <c r="H47" s="52"/>
      <c r="I47" s="73"/>
      <c r="J47" s="37"/>
      <c r="K47" s="51">
        <v>0</v>
      </c>
      <c r="L47" s="52"/>
      <c r="M47" s="53"/>
      <c r="N47" s="1"/>
    </row>
    <row r="48" spans="1:14" ht="12.75" customHeight="1">
      <c r="A48" s="1"/>
      <c r="B48" s="348" t="s">
        <v>36</v>
      </c>
      <c r="C48" s="332"/>
      <c r="D48" s="332"/>
      <c r="E48" s="330"/>
      <c r="F48" s="74">
        <v>14</v>
      </c>
      <c r="G48" s="55"/>
      <c r="H48" s="28">
        <f>SUM(G49:G51)</f>
        <v>1840257181</v>
      </c>
      <c r="I48" s="88"/>
      <c r="J48" s="37"/>
      <c r="K48" s="27"/>
      <c r="L48" s="28">
        <f>SUM(K49:K51)</f>
        <v>36844755</v>
      </c>
      <c r="M48" s="89"/>
      <c r="N48" s="1"/>
    </row>
    <row r="49" spans="1:14" ht="12.75" customHeight="1">
      <c r="A49" s="1"/>
      <c r="B49" s="58"/>
      <c r="C49" s="59"/>
      <c r="D49" s="59"/>
      <c r="E49" s="32" t="s">
        <v>37</v>
      </c>
      <c r="F49" s="33"/>
      <c r="G49" s="90">
        <v>1840750545</v>
      </c>
      <c r="H49" s="91"/>
      <c r="I49" s="92"/>
      <c r="J49" s="37"/>
      <c r="K49" s="44">
        <v>53909667</v>
      </c>
      <c r="L49" s="93"/>
      <c r="M49" s="94"/>
      <c r="N49" s="1"/>
    </row>
    <row r="50" spans="1:14" ht="12.75" customHeight="1">
      <c r="A50" s="1"/>
      <c r="B50" s="69"/>
      <c r="C50" s="64"/>
      <c r="D50" s="64"/>
      <c r="E50" s="95" t="s">
        <v>38</v>
      </c>
      <c r="F50" s="43"/>
      <c r="G50" s="44">
        <f>-493364</f>
        <v>-493364</v>
      </c>
      <c r="H50" s="65"/>
      <c r="I50" s="67"/>
      <c r="J50" s="37"/>
      <c r="K50" s="96">
        <v>-17064912</v>
      </c>
      <c r="L50" s="45"/>
      <c r="M50" s="46"/>
      <c r="N50" s="1"/>
    </row>
    <row r="51" spans="1:14" ht="12.75" customHeight="1">
      <c r="A51" s="1"/>
      <c r="B51" s="71"/>
      <c r="C51" s="72"/>
      <c r="D51" s="72"/>
      <c r="E51" s="49" t="s">
        <v>39</v>
      </c>
      <c r="F51" s="50"/>
      <c r="G51" s="97"/>
      <c r="H51" s="98"/>
      <c r="I51" s="99"/>
      <c r="J51" s="37"/>
      <c r="K51" s="96"/>
      <c r="L51" s="98"/>
      <c r="M51" s="100"/>
      <c r="N51" s="1"/>
    </row>
    <row r="52" spans="1:14" ht="12.75" customHeight="1">
      <c r="A52" s="1"/>
      <c r="B52" s="348" t="s">
        <v>40</v>
      </c>
      <c r="C52" s="332"/>
      <c r="D52" s="332"/>
      <c r="E52" s="330"/>
      <c r="F52" s="54"/>
      <c r="G52" s="55"/>
      <c r="H52" s="28">
        <f>SUM(G53:G55)</f>
        <v>0</v>
      </c>
      <c r="I52" s="88"/>
      <c r="J52" s="37"/>
      <c r="K52" s="27"/>
      <c r="L52" s="28">
        <f>SUM(K53:K55)</f>
        <v>0</v>
      </c>
      <c r="M52" s="89"/>
      <c r="N52" s="1"/>
    </row>
    <row r="53" spans="1:14" ht="12.75" customHeight="1">
      <c r="A53" s="1"/>
      <c r="B53" s="58"/>
      <c r="C53" s="59"/>
      <c r="D53" s="59"/>
      <c r="E53" s="32" t="s">
        <v>41</v>
      </c>
      <c r="F53" s="33"/>
      <c r="G53" s="101">
        <v>0</v>
      </c>
      <c r="H53" s="93"/>
      <c r="I53" s="92"/>
      <c r="J53" s="37"/>
      <c r="K53" s="102">
        <v>0</v>
      </c>
      <c r="L53" s="93"/>
      <c r="M53" s="94"/>
      <c r="N53" s="1"/>
    </row>
    <row r="54" spans="1:14" ht="12.75" customHeight="1">
      <c r="A54" s="1"/>
      <c r="B54" s="69"/>
      <c r="C54" s="64"/>
      <c r="D54" s="64"/>
      <c r="E54" s="42" t="s">
        <v>42</v>
      </c>
      <c r="F54" s="43"/>
      <c r="G54" s="68">
        <v>0</v>
      </c>
      <c r="H54" s="45"/>
      <c r="I54" s="67"/>
      <c r="J54" s="37"/>
      <c r="K54" s="44">
        <v>0</v>
      </c>
      <c r="L54" s="45"/>
      <c r="M54" s="46"/>
      <c r="N54" s="1"/>
    </row>
    <row r="55" spans="1:14" ht="12.75" customHeight="1">
      <c r="A55" s="1"/>
      <c r="B55" s="71"/>
      <c r="C55" s="72"/>
      <c r="D55" s="72"/>
      <c r="E55" s="49" t="s">
        <v>43</v>
      </c>
      <c r="F55" s="50"/>
      <c r="G55" s="97">
        <v>0</v>
      </c>
      <c r="H55" s="98"/>
      <c r="I55" s="99"/>
      <c r="J55" s="37"/>
      <c r="K55" s="96">
        <v>0</v>
      </c>
      <c r="L55" s="98"/>
      <c r="M55" s="100"/>
      <c r="N55" s="1"/>
    </row>
    <row r="56" spans="1:14" ht="12.75" customHeight="1">
      <c r="A56" s="1"/>
      <c r="B56" s="348" t="s">
        <v>44</v>
      </c>
      <c r="C56" s="332"/>
      <c r="D56" s="332"/>
      <c r="E56" s="330"/>
      <c r="F56" s="54"/>
      <c r="G56" s="55"/>
      <c r="H56" s="28">
        <v>0</v>
      </c>
      <c r="I56" s="88"/>
      <c r="J56" s="37"/>
      <c r="K56" s="27"/>
      <c r="L56" s="28">
        <v>0</v>
      </c>
      <c r="M56" s="89"/>
      <c r="N56" s="1"/>
    </row>
    <row r="57" spans="1:14" ht="12.75" customHeight="1">
      <c r="A57" s="1"/>
      <c r="B57" s="58"/>
      <c r="C57" s="59"/>
      <c r="D57" s="59"/>
      <c r="E57" s="32" t="s">
        <v>45</v>
      </c>
      <c r="F57" s="33"/>
      <c r="G57" s="101">
        <v>0</v>
      </c>
      <c r="H57" s="91"/>
      <c r="I57" s="103"/>
      <c r="J57" s="37"/>
      <c r="K57" s="102">
        <v>0</v>
      </c>
      <c r="L57" s="93"/>
      <c r="M57" s="94"/>
      <c r="N57" s="1"/>
    </row>
    <row r="58" spans="1:14" ht="12.75" customHeight="1">
      <c r="A58" s="1"/>
      <c r="B58" s="69"/>
      <c r="C58" s="64"/>
      <c r="D58" s="64"/>
      <c r="E58" s="42" t="s">
        <v>46</v>
      </c>
      <c r="F58" s="43"/>
      <c r="G58" s="68">
        <v>0</v>
      </c>
      <c r="H58" s="45"/>
      <c r="I58" s="67"/>
      <c r="J58" s="37"/>
      <c r="K58" s="44">
        <v>0</v>
      </c>
      <c r="L58" s="45"/>
      <c r="M58" s="46"/>
      <c r="N58" s="1"/>
    </row>
    <row r="59" spans="1:14" ht="12.75" customHeight="1">
      <c r="A59" s="1"/>
      <c r="B59" s="71"/>
      <c r="C59" s="72"/>
      <c r="D59" s="72"/>
      <c r="E59" s="49" t="s">
        <v>47</v>
      </c>
      <c r="F59" s="50"/>
      <c r="G59" s="97">
        <v>0</v>
      </c>
      <c r="H59" s="98"/>
      <c r="I59" s="99"/>
      <c r="J59" s="37"/>
      <c r="K59" s="96">
        <v>0</v>
      </c>
      <c r="L59" s="98"/>
      <c r="M59" s="100"/>
      <c r="N59" s="1"/>
    </row>
    <row r="60" spans="1:14" ht="12.75" customHeight="1">
      <c r="A60" s="1"/>
      <c r="B60" s="348" t="s">
        <v>48</v>
      </c>
      <c r="C60" s="332"/>
      <c r="D60" s="332"/>
      <c r="E60" s="330"/>
      <c r="F60" s="54">
        <v>17</v>
      </c>
      <c r="G60" s="55"/>
      <c r="H60" s="28"/>
      <c r="I60" s="57"/>
      <c r="J60" s="19"/>
      <c r="K60" s="27">
        <v>0</v>
      </c>
      <c r="L60" s="75">
        <v>11672880</v>
      </c>
      <c r="M60" s="29"/>
      <c r="N60" s="1"/>
    </row>
    <row r="61" spans="1:14" ht="12.75" customHeight="1">
      <c r="A61" s="1"/>
      <c r="B61" s="331" t="s">
        <v>49</v>
      </c>
      <c r="C61" s="332"/>
      <c r="D61" s="332"/>
      <c r="E61" s="330"/>
      <c r="F61" s="104"/>
      <c r="G61" s="105"/>
      <c r="H61" s="106"/>
      <c r="I61" s="107">
        <f>+I29+I15</f>
        <v>19229671393</v>
      </c>
      <c r="J61" s="19"/>
      <c r="K61" s="105"/>
      <c r="L61" s="106"/>
      <c r="M61" s="107">
        <f>+M29+M15</f>
        <v>12995197359</v>
      </c>
      <c r="N61" s="1"/>
    </row>
    <row r="62" spans="1:14" ht="108" customHeight="1">
      <c r="A62" s="1"/>
      <c r="B62" s="108"/>
      <c r="C62" s="108"/>
      <c r="D62" s="108"/>
      <c r="E62" s="109"/>
      <c r="F62" s="109"/>
      <c r="G62" s="109"/>
      <c r="H62" s="109"/>
      <c r="I62" s="109"/>
      <c r="J62" s="109"/>
      <c r="K62" s="109"/>
      <c r="L62" s="109"/>
      <c r="M62" s="109"/>
      <c r="N62" s="1"/>
    </row>
    <row r="63" spans="1:14" ht="165.75" customHeight="1">
      <c r="A63" s="1"/>
      <c r="B63" s="108"/>
      <c r="C63" s="108"/>
      <c r="D63" s="108"/>
      <c r="E63" s="108"/>
      <c r="F63" s="110"/>
      <c r="G63" s="109"/>
      <c r="H63" s="109"/>
      <c r="I63" s="109"/>
      <c r="J63" s="109"/>
      <c r="K63" s="109"/>
      <c r="L63" s="109"/>
      <c r="M63" s="109"/>
      <c r="N63" s="1"/>
    </row>
    <row r="64" spans="1:14" ht="12.75" customHeight="1">
      <c r="A64" s="1"/>
      <c r="B64" s="331" t="s">
        <v>50</v>
      </c>
      <c r="C64" s="332"/>
      <c r="D64" s="332"/>
      <c r="E64" s="330"/>
      <c r="F64" s="104"/>
      <c r="G64" s="105"/>
      <c r="H64" s="106"/>
      <c r="I64" s="107">
        <f>+I66+I80</f>
        <v>9516528272</v>
      </c>
      <c r="J64" s="109"/>
      <c r="K64" s="105"/>
      <c r="L64" s="106"/>
      <c r="M64" s="107">
        <f>+M66+M80</f>
        <v>8384518168</v>
      </c>
      <c r="N64" s="1"/>
    </row>
    <row r="65" spans="1:14" ht="6" customHeight="1">
      <c r="A65" s="1"/>
      <c r="B65" s="111"/>
      <c r="C65" s="111"/>
      <c r="D65" s="111"/>
      <c r="E65" s="111"/>
      <c r="F65" s="112"/>
      <c r="G65" s="113"/>
      <c r="H65" s="113"/>
      <c r="I65" s="113"/>
      <c r="J65" s="114"/>
      <c r="K65" s="113"/>
      <c r="L65" s="113"/>
      <c r="M65" s="113"/>
      <c r="N65" s="1"/>
    </row>
    <row r="66" spans="1:14" ht="12.75" customHeight="1">
      <c r="A66" s="115"/>
      <c r="B66" s="346" t="s">
        <v>51</v>
      </c>
      <c r="C66" s="332"/>
      <c r="D66" s="332"/>
      <c r="E66" s="332"/>
      <c r="F66" s="332"/>
      <c r="G66" s="332"/>
      <c r="H66" s="347"/>
      <c r="I66" s="116">
        <f>+H67+H69+H72</f>
        <v>9516528272</v>
      </c>
      <c r="J66" s="19"/>
      <c r="K66" s="117"/>
      <c r="L66" s="118"/>
      <c r="M66" s="119">
        <f>+L67+L69+L72</f>
        <v>8384518168</v>
      </c>
      <c r="N66" s="115"/>
    </row>
    <row r="67" spans="1:14" ht="12.75" customHeight="1">
      <c r="A67" s="1"/>
      <c r="B67" s="348" t="s">
        <v>52</v>
      </c>
      <c r="C67" s="332"/>
      <c r="D67" s="332"/>
      <c r="E67" s="330"/>
      <c r="F67" s="54"/>
      <c r="G67" s="55"/>
      <c r="H67" s="28">
        <f>G68</f>
        <v>535615640</v>
      </c>
      <c r="I67" s="57"/>
      <c r="J67" s="19"/>
      <c r="K67" s="27"/>
      <c r="L67" s="28">
        <f>SUM(K68)</f>
        <v>333227741</v>
      </c>
      <c r="M67" s="29"/>
      <c r="N67" s="1"/>
    </row>
    <row r="68" spans="1:14" ht="12.75" customHeight="1">
      <c r="A68" s="1"/>
      <c r="B68" s="349" t="s">
        <v>53</v>
      </c>
      <c r="C68" s="332"/>
      <c r="D68" s="332"/>
      <c r="E68" s="330"/>
      <c r="F68" s="120">
        <v>18</v>
      </c>
      <c r="G68" s="121">
        <f>193324+486732+535014247-78663</f>
        <v>535615640</v>
      </c>
      <c r="H68" s="122"/>
      <c r="I68" s="57"/>
      <c r="J68" s="19"/>
      <c r="K68" s="123">
        <f>40752232+486732+292067440-78663</f>
        <v>333227741</v>
      </c>
      <c r="L68" s="122"/>
      <c r="M68" s="29"/>
      <c r="N68" s="1"/>
    </row>
    <row r="69" spans="1:14" ht="12.75" customHeight="1">
      <c r="A69" s="1"/>
      <c r="B69" s="345"/>
      <c r="C69" s="332"/>
      <c r="D69" s="329" t="s">
        <v>54</v>
      </c>
      <c r="E69" s="330"/>
      <c r="F69" s="54"/>
      <c r="G69" s="55"/>
      <c r="H69" s="28">
        <f>SUM(G70:G71)</f>
        <v>0</v>
      </c>
      <c r="I69" s="57"/>
      <c r="J69" s="19"/>
      <c r="K69" s="27"/>
      <c r="L69" s="28">
        <f>SUM(K70:K71)</f>
        <v>0</v>
      </c>
      <c r="M69" s="29"/>
      <c r="N69" s="1"/>
    </row>
    <row r="70" spans="1:14" ht="12.75" customHeight="1">
      <c r="A70" s="1"/>
      <c r="B70" s="341"/>
      <c r="C70" s="342"/>
      <c r="D70" s="343"/>
      <c r="E70" s="125" t="s">
        <v>55</v>
      </c>
      <c r="F70" s="126"/>
      <c r="G70" s="101">
        <v>0</v>
      </c>
      <c r="H70" s="93"/>
      <c r="I70" s="92"/>
      <c r="J70" s="37"/>
      <c r="K70" s="102"/>
      <c r="L70" s="93"/>
      <c r="M70" s="94"/>
      <c r="N70" s="1"/>
    </row>
    <row r="71" spans="1:14" ht="12.75" customHeight="1">
      <c r="A71" s="1"/>
      <c r="B71" s="338"/>
      <c r="C71" s="339"/>
      <c r="D71" s="344"/>
      <c r="E71" s="127" t="s">
        <v>56</v>
      </c>
      <c r="F71" s="128"/>
      <c r="G71" s="97"/>
      <c r="H71" s="98"/>
      <c r="I71" s="99"/>
      <c r="J71" s="37"/>
      <c r="K71" s="96"/>
      <c r="L71" s="98"/>
      <c r="M71" s="100"/>
      <c r="N71" s="1"/>
    </row>
    <row r="72" spans="1:14" ht="12.75" customHeight="1">
      <c r="A72" s="1"/>
      <c r="B72" s="345"/>
      <c r="C72" s="332"/>
      <c r="D72" s="329" t="s">
        <v>57</v>
      </c>
      <c r="E72" s="330"/>
      <c r="F72" s="54"/>
      <c r="G72" s="55"/>
      <c r="H72" s="28">
        <f>SUM(G73:G79)</f>
        <v>8980912632</v>
      </c>
      <c r="I72" s="57"/>
      <c r="J72" s="19"/>
      <c r="K72" s="27"/>
      <c r="L72" s="28">
        <f>SUM(K73:K79)</f>
        <v>8051290427</v>
      </c>
      <c r="M72" s="29"/>
      <c r="N72" s="1"/>
    </row>
    <row r="73" spans="1:14" ht="12.75" customHeight="1">
      <c r="A73" s="1"/>
      <c r="B73" s="341"/>
      <c r="C73" s="342"/>
      <c r="D73" s="342"/>
      <c r="E73" s="32" t="s">
        <v>58</v>
      </c>
      <c r="F73" s="33">
        <v>20</v>
      </c>
      <c r="G73" s="101">
        <f>365570721+8123155+1029634</f>
        <v>374723510</v>
      </c>
      <c r="H73" s="93"/>
      <c r="I73" s="92"/>
      <c r="J73" s="37"/>
      <c r="K73" s="101">
        <f>513932682+4814289+1029634</f>
        <v>519776605</v>
      </c>
      <c r="L73" s="93"/>
      <c r="M73" s="94"/>
      <c r="N73" s="1"/>
    </row>
    <row r="74" spans="1:14" ht="12.75" customHeight="1">
      <c r="A74" s="1"/>
      <c r="B74" s="336"/>
      <c r="C74" s="337"/>
      <c r="D74" s="337"/>
      <c r="E74" s="42" t="s">
        <v>59</v>
      </c>
      <c r="F74" s="43">
        <v>21</v>
      </c>
      <c r="G74" s="129">
        <v>8603588982</v>
      </c>
      <c r="H74" s="65"/>
      <c r="I74" s="67"/>
      <c r="J74" s="37"/>
      <c r="K74" s="70">
        <f>7516945318</f>
        <v>7516945318</v>
      </c>
      <c r="L74" s="45"/>
      <c r="M74" s="46"/>
      <c r="N74" s="1"/>
    </row>
    <row r="75" spans="1:14" ht="12.75" customHeight="1">
      <c r="A75" s="1"/>
      <c r="B75" s="336"/>
      <c r="C75" s="337"/>
      <c r="D75" s="337"/>
      <c r="E75" s="42" t="s">
        <v>60</v>
      </c>
      <c r="F75" s="43"/>
      <c r="G75" s="68"/>
      <c r="H75" s="45"/>
      <c r="I75" s="67"/>
      <c r="J75" s="37"/>
      <c r="K75" s="44">
        <v>0</v>
      </c>
      <c r="L75" s="45"/>
      <c r="M75" s="46"/>
      <c r="N75" s="1"/>
    </row>
    <row r="76" spans="1:14" ht="12.75" customHeight="1">
      <c r="A76" s="1"/>
      <c r="B76" s="336"/>
      <c r="C76" s="337"/>
      <c r="D76" s="337"/>
      <c r="E76" s="42" t="s">
        <v>61</v>
      </c>
      <c r="F76" s="43"/>
      <c r="G76" s="68"/>
      <c r="H76" s="45"/>
      <c r="I76" s="67"/>
      <c r="J76" s="37"/>
      <c r="K76" s="44">
        <v>0</v>
      </c>
      <c r="L76" s="45"/>
      <c r="M76" s="46"/>
      <c r="N76" s="1"/>
    </row>
    <row r="77" spans="1:14" ht="12.75" customHeight="1">
      <c r="A77" s="1"/>
      <c r="B77" s="336"/>
      <c r="C77" s="337"/>
      <c r="D77" s="337"/>
      <c r="E77" s="42" t="s">
        <v>62</v>
      </c>
      <c r="F77" s="43"/>
      <c r="G77" s="68"/>
      <c r="H77" s="45"/>
      <c r="I77" s="67"/>
      <c r="J77" s="37"/>
      <c r="K77" s="44">
        <v>0</v>
      </c>
      <c r="L77" s="45"/>
      <c r="M77" s="46"/>
      <c r="N77" s="1"/>
    </row>
    <row r="78" spans="1:14" ht="12.75" customHeight="1">
      <c r="A78" s="1"/>
      <c r="B78" s="336"/>
      <c r="C78" s="337"/>
      <c r="D78" s="337"/>
      <c r="E78" s="42" t="s">
        <v>63</v>
      </c>
      <c r="F78" s="43"/>
      <c r="G78" s="68"/>
      <c r="H78" s="45"/>
      <c r="I78" s="67"/>
      <c r="J78" s="37"/>
      <c r="K78" s="44">
        <v>0</v>
      </c>
      <c r="L78" s="45"/>
      <c r="M78" s="46"/>
      <c r="N78" s="1"/>
    </row>
    <row r="79" spans="1:14" ht="12.75" customHeight="1">
      <c r="A79" s="1"/>
      <c r="B79" s="338"/>
      <c r="C79" s="339"/>
      <c r="D79" s="339"/>
      <c r="E79" s="49" t="s">
        <v>64</v>
      </c>
      <c r="F79" s="50">
        <v>26</v>
      </c>
      <c r="G79" s="97">
        <f>358026+7075659+3160526-7994071</f>
        <v>2600140</v>
      </c>
      <c r="H79" s="98"/>
      <c r="I79" s="99"/>
      <c r="J79" s="37"/>
      <c r="K79" s="97">
        <f>358026+7075659+6743100+391719</f>
        <v>14568504</v>
      </c>
      <c r="L79" s="98"/>
      <c r="M79" s="100"/>
      <c r="N79" s="1"/>
    </row>
    <row r="80" spans="1:14" ht="12.75" customHeight="1">
      <c r="A80" s="115"/>
      <c r="B80" s="130"/>
      <c r="C80" s="340" t="s">
        <v>65</v>
      </c>
      <c r="D80" s="332"/>
      <c r="E80" s="330"/>
      <c r="F80" s="22"/>
      <c r="G80" s="131"/>
      <c r="H80" s="132"/>
      <c r="I80" s="79">
        <f>+H81+H84</f>
        <v>0</v>
      </c>
      <c r="J80" s="19"/>
      <c r="K80" s="133"/>
      <c r="L80" s="132"/>
      <c r="M80" s="80">
        <f>+L81+L84</f>
        <v>0</v>
      </c>
      <c r="N80" s="115"/>
    </row>
    <row r="81" spans="1:14" ht="12.75" customHeight="1">
      <c r="A81" s="1"/>
      <c r="B81" s="124"/>
      <c r="C81" s="134"/>
      <c r="D81" s="329" t="s">
        <v>54</v>
      </c>
      <c r="E81" s="330"/>
      <c r="F81" s="54"/>
      <c r="G81" s="55"/>
      <c r="H81" s="28">
        <f>SUM(G82:G83)</f>
        <v>0</v>
      </c>
      <c r="I81" s="57"/>
      <c r="J81" s="19"/>
      <c r="K81" s="27"/>
      <c r="L81" s="28">
        <f>SUM(K82:K83)</f>
        <v>0</v>
      </c>
      <c r="M81" s="29"/>
      <c r="N81" s="1"/>
    </row>
    <row r="82" spans="1:14" ht="12.75" customHeight="1">
      <c r="A82" s="1"/>
      <c r="B82" s="58"/>
      <c r="C82" s="59"/>
      <c r="D82" s="59"/>
      <c r="E82" s="32" t="s">
        <v>55</v>
      </c>
      <c r="F82" s="33"/>
      <c r="G82" s="101">
        <v>0</v>
      </c>
      <c r="H82" s="93"/>
      <c r="I82" s="92"/>
      <c r="J82" s="37"/>
      <c r="K82" s="102">
        <v>0</v>
      </c>
      <c r="L82" s="93"/>
      <c r="M82" s="94"/>
      <c r="N82" s="1"/>
    </row>
    <row r="83" spans="1:14" ht="12.75" customHeight="1">
      <c r="A83" s="1"/>
      <c r="B83" s="71"/>
      <c r="C83" s="72"/>
      <c r="D83" s="72"/>
      <c r="E83" s="49" t="s">
        <v>56</v>
      </c>
      <c r="F83" s="50"/>
      <c r="G83" s="97"/>
      <c r="H83" s="98"/>
      <c r="I83" s="99"/>
      <c r="J83" s="37"/>
      <c r="K83" s="96"/>
      <c r="L83" s="98"/>
      <c r="M83" s="100"/>
      <c r="N83" s="1"/>
    </row>
    <row r="84" spans="1:14" ht="12.75" customHeight="1">
      <c r="A84" s="1"/>
      <c r="B84" s="124"/>
      <c r="C84" s="134"/>
      <c r="D84" s="329" t="s">
        <v>66</v>
      </c>
      <c r="E84" s="330"/>
      <c r="F84" s="54"/>
      <c r="G84" s="55"/>
      <c r="H84" s="28">
        <f>SUM(G85:G88)</f>
        <v>0</v>
      </c>
      <c r="I84" s="57"/>
      <c r="J84" s="19"/>
      <c r="K84" s="27"/>
      <c r="L84" s="28">
        <f>SUM(K85:K88)</f>
        <v>0</v>
      </c>
      <c r="M84" s="29"/>
      <c r="N84" s="1"/>
    </row>
    <row r="85" spans="1:14" ht="12.75" customHeight="1">
      <c r="A85" s="1"/>
      <c r="B85" s="58"/>
      <c r="C85" s="59"/>
      <c r="D85" s="59"/>
      <c r="E85" s="32" t="s">
        <v>60</v>
      </c>
      <c r="F85" s="33"/>
      <c r="G85" s="101"/>
      <c r="H85" s="93"/>
      <c r="I85" s="92"/>
      <c r="J85" s="37"/>
      <c r="K85" s="102">
        <v>0</v>
      </c>
      <c r="L85" s="93"/>
      <c r="M85" s="94"/>
      <c r="N85" s="1"/>
    </row>
    <row r="86" spans="1:14" ht="12.75" customHeight="1">
      <c r="A86" s="1"/>
      <c r="B86" s="69"/>
      <c r="C86" s="64"/>
      <c r="D86" s="64"/>
      <c r="E86" s="42" t="s">
        <v>67</v>
      </c>
      <c r="F86" s="43"/>
      <c r="G86" s="68">
        <v>0</v>
      </c>
      <c r="H86" s="45"/>
      <c r="I86" s="67"/>
      <c r="J86" s="37"/>
      <c r="K86" s="44">
        <v>0</v>
      </c>
      <c r="L86" s="45"/>
      <c r="M86" s="46"/>
      <c r="N86" s="1"/>
    </row>
    <row r="87" spans="1:14" ht="12.75" customHeight="1">
      <c r="A87" s="1"/>
      <c r="B87" s="69"/>
      <c r="C87" s="64"/>
      <c r="D87" s="64"/>
      <c r="E87" s="42" t="s">
        <v>62</v>
      </c>
      <c r="F87" s="43"/>
      <c r="G87" s="68">
        <v>0</v>
      </c>
      <c r="H87" s="45"/>
      <c r="I87" s="67"/>
      <c r="J87" s="37"/>
      <c r="K87" s="44">
        <v>0</v>
      </c>
      <c r="L87" s="45"/>
      <c r="M87" s="46"/>
      <c r="N87" s="1"/>
    </row>
    <row r="88" spans="1:14" ht="12.75" customHeight="1">
      <c r="A88" s="1"/>
      <c r="B88" s="71"/>
      <c r="C88" s="72"/>
      <c r="D88" s="72"/>
      <c r="E88" s="49" t="s">
        <v>63</v>
      </c>
      <c r="F88" s="50"/>
      <c r="G88" s="97">
        <v>0</v>
      </c>
      <c r="H88" s="98"/>
      <c r="I88" s="99"/>
      <c r="J88" s="37"/>
      <c r="K88" s="96">
        <v>0</v>
      </c>
      <c r="L88" s="98"/>
      <c r="M88" s="100"/>
      <c r="N88" s="1"/>
    </row>
    <row r="89" spans="1:14" ht="12.75" customHeight="1">
      <c r="A89" s="115"/>
      <c r="B89" s="331" t="s">
        <v>68</v>
      </c>
      <c r="C89" s="332"/>
      <c r="D89" s="332"/>
      <c r="E89" s="330"/>
      <c r="F89" s="104"/>
      <c r="G89" s="105"/>
      <c r="H89" s="106"/>
      <c r="I89" s="135">
        <f>+I66+I80+I84</f>
        <v>9516528272</v>
      </c>
      <c r="J89" s="19"/>
      <c r="K89" s="136"/>
      <c r="L89" s="106"/>
      <c r="M89" s="107">
        <f>+M66+M80+M84</f>
        <v>8384518168</v>
      </c>
      <c r="N89" s="115"/>
    </row>
    <row r="90" spans="1:14" ht="12.75" customHeight="1">
      <c r="A90" s="1"/>
      <c r="B90" s="137"/>
      <c r="C90" s="137"/>
      <c r="D90" s="137"/>
      <c r="E90" s="137"/>
      <c r="F90" s="138"/>
      <c r="G90" s="109"/>
      <c r="H90" s="109"/>
      <c r="I90" s="109"/>
      <c r="J90" s="109"/>
      <c r="K90" s="109"/>
      <c r="L90" s="109"/>
      <c r="M90" s="109"/>
      <c r="N90" s="1"/>
    </row>
    <row r="91" spans="1:14" ht="12.75" customHeight="1">
      <c r="A91" s="1"/>
      <c r="B91" s="331" t="s">
        <v>69</v>
      </c>
      <c r="C91" s="332"/>
      <c r="D91" s="332"/>
      <c r="E91" s="330"/>
      <c r="F91" s="104"/>
      <c r="G91" s="105"/>
      <c r="H91" s="106"/>
      <c r="I91" s="135">
        <f>+H92+H96</f>
        <v>9713143121</v>
      </c>
      <c r="J91" s="19"/>
      <c r="K91" s="136"/>
      <c r="L91" s="106"/>
      <c r="M91" s="107">
        <f>+L92+L96</f>
        <v>4610679191</v>
      </c>
      <c r="N91" s="1"/>
    </row>
    <row r="92" spans="1:14" ht="12.75" customHeight="1">
      <c r="A92" s="1"/>
      <c r="B92" s="124"/>
      <c r="C92" s="134"/>
      <c r="D92" s="329" t="s">
        <v>70</v>
      </c>
      <c r="E92" s="330"/>
      <c r="F92" s="74">
        <v>37</v>
      </c>
      <c r="G92" s="55"/>
      <c r="H92" s="28">
        <f>SUM(G93:G95)</f>
        <v>9713143121</v>
      </c>
      <c r="I92" s="57"/>
      <c r="J92" s="19"/>
      <c r="K92" s="27"/>
      <c r="L92" s="28">
        <f>SUM(K93:K95)</f>
        <v>4610679191</v>
      </c>
      <c r="M92" s="29"/>
      <c r="N92" s="1"/>
    </row>
    <row r="93" spans="1:14" ht="12.75" customHeight="1">
      <c r="A93" s="1"/>
      <c r="B93" s="58"/>
      <c r="C93" s="59"/>
      <c r="D93" s="59"/>
      <c r="E93" s="32" t="s">
        <v>71</v>
      </c>
      <c r="F93" s="139"/>
      <c r="G93" s="90">
        <v>10589933939</v>
      </c>
      <c r="H93" s="91"/>
      <c r="I93" s="92"/>
      <c r="J93" s="37"/>
      <c r="K93" s="101">
        <f>10589933939</f>
        <v>10589933939</v>
      </c>
      <c r="L93" s="93"/>
      <c r="M93" s="94"/>
      <c r="N93" s="1"/>
    </row>
    <row r="94" spans="1:14" ht="12.75" customHeight="1">
      <c r="A94" s="1"/>
      <c r="B94" s="69"/>
      <c r="C94" s="64"/>
      <c r="D94" s="64"/>
      <c r="E94" s="42" t="s">
        <v>72</v>
      </c>
      <c r="F94" s="43"/>
      <c r="G94" s="140">
        <v>-4178491292</v>
      </c>
      <c r="H94" s="65"/>
      <c r="I94" s="67"/>
      <c r="J94" s="37"/>
      <c r="K94" s="140">
        <v>-7092598326</v>
      </c>
      <c r="L94" s="45"/>
      <c r="M94" s="46"/>
      <c r="N94" s="1"/>
    </row>
    <row r="95" spans="1:14" ht="12.75" customHeight="1">
      <c r="A95" s="1"/>
      <c r="B95" s="71"/>
      <c r="C95" s="72"/>
      <c r="D95" s="72"/>
      <c r="E95" s="49" t="s">
        <v>73</v>
      </c>
      <c r="F95" s="141"/>
      <c r="G95" s="142">
        <f>'Estados de Resultados'!E71</f>
        <v>3301700474</v>
      </c>
      <c r="H95" s="143"/>
      <c r="I95" s="99"/>
      <c r="J95" s="37"/>
      <c r="K95" s="68">
        <v>1113343578</v>
      </c>
      <c r="L95" s="98"/>
      <c r="M95" s="100"/>
      <c r="N95" s="1"/>
    </row>
    <row r="96" spans="1:14" ht="12.75" customHeight="1">
      <c r="A96" s="1"/>
      <c r="B96" s="124"/>
      <c r="C96" s="134"/>
      <c r="D96" s="329" t="s">
        <v>74</v>
      </c>
      <c r="E96" s="330"/>
      <c r="F96" s="54"/>
      <c r="G96" s="55"/>
      <c r="H96" s="28"/>
      <c r="I96" s="57"/>
      <c r="J96" s="19"/>
      <c r="K96" s="27"/>
      <c r="L96" s="28"/>
      <c r="M96" s="29"/>
      <c r="N96" s="1"/>
    </row>
    <row r="97" spans="1:14" ht="20.25" customHeight="1">
      <c r="A97" s="115"/>
      <c r="B97" s="331" t="s">
        <v>75</v>
      </c>
      <c r="C97" s="332"/>
      <c r="D97" s="332"/>
      <c r="E97" s="330"/>
      <c r="F97" s="104"/>
      <c r="G97" s="105"/>
      <c r="H97" s="106"/>
      <c r="I97" s="135">
        <f>+I89+I91</f>
        <v>19229671393</v>
      </c>
      <c r="J97" s="19"/>
      <c r="K97" s="136"/>
      <c r="L97" s="106"/>
      <c r="M97" s="107">
        <f>+M89+M91</f>
        <v>12995197359</v>
      </c>
      <c r="N97" s="115"/>
    </row>
    <row r="98" spans="1:14" ht="12.75" customHeight="1">
      <c r="A98" s="1"/>
      <c r="B98" s="124"/>
      <c r="C98" s="134"/>
      <c r="D98" s="134"/>
      <c r="E98" s="144" t="s">
        <v>76</v>
      </c>
      <c r="F98" s="145"/>
      <c r="G98" s="146"/>
      <c r="H98" s="56"/>
      <c r="I98" s="147">
        <f>+I61-I97</f>
        <v>0</v>
      </c>
      <c r="J98" s="19"/>
      <c r="K98" s="148"/>
      <c r="L98" s="56"/>
      <c r="M98" s="149">
        <f>+M61-M97</f>
        <v>0</v>
      </c>
      <c r="N98" s="1"/>
    </row>
    <row r="99" spans="1:14" ht="12.75" customHeight="1">
      <c r="A99" s="1"/>
      <c r="B99" s="2"/>
      <c r="C99" s="1"/>
      <c r="D99" s="1"/>
      <c r="E99" s="1"/>
      <c r="F99" s="3"/>
      <c r="G99" s="1"/>
      <c r="H99" s="1"/>
      <c r="I99" s="4"/>
      <c r="J99" s="4"/>
      <c r="K99" s="4"/>
      <c r="L99" s="4"/>
      <c r="M99" s="4"/>
      <c r="N99" s="1"/>
    </row>
    <row r="100" spans="1:14" ht="12.75" customHeight="1">
      <c r="A100" s="1"/>
      <c r="B100" s="2"/>
      <c r="C100" s="1"/>
      <c r="D100" s="1"/>
      <c r="E100" s="1"/>
      <c r="F100" s="3"/>
      <c r="G100" s="1"/>
      <c r="H100" s="1"/>
      <c r="I100" s="4"/>
      <c r="J100" s="4"/>
      <c r="K100" s="4"/>
      <c r="L100" s="4"/>
      <c r="M100" s="4"/>
      <c r="N100" s="1"/>
    </row>
    <row r="101" spans="1:14" ht="82.5" customHeight="1">
      <c r="A101" s="1"/>
      <c r="B101" s="2"/>
      <c r="C101" s="1"/>
      <c r="D101" s="1"/>
      <c r="E101" s="1"/>
      <c r="F101" s="3"/>
      <c r="G101" s="1"/>
      <c r="H101" s="1"/>
      <c r="I101" s="4"/>
      <c r="J101" s="4"/>
      <c r="K101" s="4"/>
      <c r="L101" s="4"/>
      <c r="M101" s="4"/>
      <c r="N101" s="1"/>
    </row>
    <row r="102" spans="1:14" ht="12.75" customHeight="1">
      <c r="A102" s="1"/>
      <c r="B102" s="2"/>
      <c r="C102" s="1"/>
      <c r="D102" s="1"/>
      <c r="E102" s="1"/>
      <c r="F102" s="3"/>
      <c r="G102" s="1"/>
      <c r="H102" s="1"/>
      <c r="I102" s="4"/>
      <c r="J102" s="4"/>
      <c r="K102" s="4"/>
      <c r="L102" s="4"/>
      <c r="M102" s="4"/>
      <c r="N102" s="1"/>
    </row>
    <row r="103" spans="1:14" ht="12.75" customHeight="1">
      <c r="A103" s="1"/>
      <c r="B103" s="2"/>
      <c r="C103" s="1"/>
      <c r="D103" s="1"/>
      <c r="E103" s="1"/>
      <c r="F103" s="3"/>
      <c r="G103" s="1"/>
      <c r="H103" s="1"/>
      <c r="I103" s="4"/>
      <c r="J103" s="4"/>
      <c r="K103" s="4"/>
      <c r="L103" s="4"/>
      <c r="M103" s="4"/>
      <c r="N103" s="1"/>
    </row>
    <row r="104" spans="1:14" ht="12.75" customHeight="1">
      <c r="A104" s="1"/>
      <c r="B104" s="2"/>
      <c r="C104" s="1"/>
      <c r="D104" s="1"/>
      <c r="E104" s="1"/>
      <c r="F104" s="3"/>
      <c r="G104" s="1"/>
      <c r="H104" s="1"/>
      <c r="I104" s="4"/>
      <c r="J104" s="4"/>
      <c r="K104" s="4"/>
      <c r="L104" s="4"/>
      <c r="M104" s="4"/>
      <c r="N104" s="1"/>
    </row>
    <row r="105" spans="1:14" ht="12.75" customHeight="1">
      <c r="A105" s="1"/>
      <c r="B105" s="2"/>
      <c r="C105" s="1"/>
      <c r="D105" s="1"/>
      <c r="E105" s="150" t="s">
        <v>77</v>
      </c>
      <c r="F105" s="3"/>
      <c r="G105" s="1"/>
      <c r="H105" s="1"/>
      <c r="I105" s="333" t="s">
        <v>78</v>
      </c>
      <c r="J105" s="334"/>
      <c r="K105" s="334"/>
      <c r="L105" s="334"/>
      <c r="M105" s="4"/>
      <c r="N105" s="1"/>
    </row>
    <row r="106" spans="1:14" ht="12.75" customHeight="1">
      <c r="A106" s="1"/>
      <c r="B106" s="2"/>
      <c r="C106" s="1"/>
      <c r="D106" s="1"/>
      <c r="E106" s="6" t="s">
        <v>79</v>
      </c>
      <c r="F106" s="3"/>
      <c r="G106" s="1"/>
      <c r="H106" s="1"/>
      <c r="I106" s="335"/>
      <c r="J106" s="335"/>
      <c r="K106" s="335"/>
      <c r="L106" s="335"/>
      <c r="M106" s="4"/>
      <c r="N106" s="1"/>
    </row>
    <row r="107" spans="1:14" ht="12.75" customHeight="1">
      <c r="A107" s="1"/>
      <c r="B107" s="2"/>
      <c r="C107" s="1"/>
      <c r="D107" s="1"/>
      <c r="F107" s="3"/>
      <c r="G107" s="1"/>
      <c r="H107" s="1"/>
      <c r="I107" s="335"/>
      <c r="J107" s="335"/>
      <c r="K107" s="335"/>
      <c r="L107" s="335"/>
      <c r="M107" s="4"/>
      <c r="N107" s="1"/>
    </row>
  </sheetData>
  <sheetProtection/>
  <mergeCells count="49">
    <mergeCell ref="B2:M2"/>
    <mergeCell ref="B4:M4"/>
    <mergeCell ref="B6:M6"/>
    <mergeCell ref="B8:M8"/>
    <mergeCell ref="F10:F11"/>
    <mergeCell ref="G10:I11"/>
    <mergeCell ref="K10:M11"/>
    <mergeCell ref="B10:E11"/>
    <mergeCell ref="B13:E13"/>
    <mergeCell ref="B15:E15"/>
    <mergeCell ref="B16:E16"/>
    <mergeCell ref="B20:E20"/>
    <mergeCell ref="B27:E27"/>
    <mergeCell ref="B28:E28"/>
    <mergeCell ref="B29:E29"/>
    <mergeCell ref="B30:E30"/>
    <mergeCell ref="B37:E37"/>
    <mergeCell ref="B38:E38"/>
    <mergeCell ref="B48:E48"/>
    <mergeCell ref="B52:E52"/>
    <mergeCell ref="B56:E56"/>
    <mergeCell ref="B60:E60"/>
    <mergeCell ref="B61:E61"/>
    <mergeCell ref="B64:E64"/>
    <mergeCell ref="B66:H66"/>
    <mergeCell ref="B67:E67"/>
    <mergeCell ref="B68:E68"/>
    <mergeCell ref="D69:E69"/>
    <mergeCell ref="B69:C69"/>
    <mergeCell ref="B70:D70"/>
    <mergeCell ref="B71:D71"/>
    <mergeCell ref="B72:C72"/>
    <mergeCell ref="D72:E72"/>
    <mergeCell ref="B73:D73"/>
    <mergeCell ref="B74:D74"/>
    <mergeCell ref="D84:E84"/>
    <mergeCell ref="B89:E89"/>
    <mergeCell ref="B91:E91"/>
    <mergeCell ref="D92:E92"/>
    <mergeCell ref="D96:E96"/>
    <mergeCell ref="B97:E97"/>
    <mergeCell ref="I105:L107"/>
    <mergeCell ref="B75:D75"/>
    <mergeCell ref="B76:D76"/>
    <mergeCell ref="B77:D77"/>
    <mergeCell ref="B78:D78"/>
    <mergeCell ref="B79:D79"/>
    <mergeCell ref="C80:E80"/>
    <mergeCell ref="D81:E81"/>
  </mergeCells>
  <printOptions/>
  <pageMargins left="0.25" right="0.25" top="0.75" bottom="0.75" header="0" footer="0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G72"/>
  <sheetViews>
    <sheetView showGridLines="0" tabSelected="1" zoomScalePageLayoutView="0" workbookViewId="0" topLeftCell="A1">
      <selection activeCell="F16" sqref="F16"/>
    </sheetView>
  </sheetViews>
  <sheetFormatPr defaultColWidth="14.421875" defaultRowHeight="15" customHeight="1"/>
  <cols>
    <col min="1" max="1" width="6.57421875" style="0" customWidth="1"/>
    <col min="2" max="3" width="3.00390625" style="0" customWidth="1"/>
    <col min="4" max="4" width="70.28125" style="0" customWidth="1"/>
    <col min="5" max="6" width="15.140625" style="0" customWidth="1"/>
    <col min="7" max="7" width="17.00390625" style="0" customWidth="1"/>
  </cols>
  <sheetData>
    <row r="1" spans="1:7" ht="15" customHeight="1">
      <c r="A1" s="151"/>
      <c r="B1" s="152"/>
      <c r="C1" s="151"/>
      <c r="D1" s="152"/>
      <c r="E1" s="152"/>
      <c r="F1" s="153"/>
      <c r="G1" s="154"/>
    </row>
    <row r="2" spans="1:7" ht="15" customHeight="1">
      <c r="A2" s="151"/>
      <c r="B2" s="370" t="s">
        <v>0</v>
      </c>
      <c r="C2" s="335"/>
      <c r="D2" s="335"/>
      <c r="E2" s="335"/>
      <c r="F2" s="335"/>
      <c r="G2" s="154"/>
    </row>
    <row r="3" spans="1:7" ht="5.25" customHeight="1">
      <c r="A3" s="151"/>
      <c r="B3" s="152"/>
      <c r="C3" s="151"/>
      <c r="D3" s="152"/>
      <c r="E3" s="152"/>
      <c r="F3" s="153"/>
      <c r="G3" s="154"/>
    </row>
    <row r="4" spans="1:7" ht="15" customHeight="1">
      <c r="A4" s="151"/>
      <c r="B4" s="371" t="s">
        <v>80</v>
      </c>
      <c r="C4" s="335"/>
      <c r="D4" s="335"/>
      <c r="E4" s="335"/>
      <c r="F4" s="335"/>
      <c r="G4" s="154"/>
    </row>
    <row r="5" spans="1:7" ht="5.25" customHeight="1">
      <c r="A5" s="151"/>
      <c r="B5" s="152"/>
      <c r="C5" s="151"/>
      <c r="D5" s="152"/>
      <c r="E5" s="152"/>
      <c r="F5" s="153"/>
      <c r="G5" s="154"/>
    </row>
    <row r="6" spans="1:7" ht="15" customHeight="1">
      <c r="A6" s="151"/>
      <c r="B6" s="370" t="s">
        <v>2</v>
      </c>
      <c r="C6" s="335"/>
      <c r="D6" s="335"/>
      <c r="E6" s="335"/>
      <c r="F6" s="335"/>
      <c r="G6" s="156"/>
    </row>
    <row r="7" spans="1:7" ht="5.25" customHeight="1">
      <c r="A7" s="151"/>
      <c r="B7" s="152"/>
      <c r="C7" s="151"/>
      <c r="D7" s="152"/>
      <c r="E7" s="152"/>
      <c r="F7" s="153"/>
      <c r="G7" s="154"/>
    </row>
    <row r="8" spans="1:7" ht="15" customHeight="1">
      <c r="A8" s="151"/>
      <c r="B8" s="370" t="s">
        <v>81</v>
      </c>
      <c r="C8" s="335"/>
      <c r="D8" s="335"/>
      <c r="E8" s="335"/>
      <c r="F8" s="335"/>
      <c r="G8" s="154"/>
    </row>
    <row r="9" spans="1:7" ht="23.25" customHeight="1">
      <c r="A9" s="151"/>
      <c r="B9" s="152"/>
      <c r="C9" s="151"/>
      <c r="D9" s="151"/>
      <c r="E9" s="151"/>
      <c r="F9" s="153"/>
      <c r="G9" s="154"/>
    </row>
    <row r="10" spans="1:7" ht="8.25" customHeight="1">
      <c r="A10" s="151"/>
      <c r="B10" s="372" t="s">
        <v>4</v>
      </c>
      <c r="C10" s="360"/>
      <c r="D10" s="360"/>
      <c r="E10" s="373">
        <v>44926</v>
      </c>
      <c r="F10" s="373">
        <v>44561</v>
      </c>
      <c r="G10" s="154"/>
    </row>
    <row r="11" spans="1:7" ht="14.25" customHeight="1">
      <c r="A11" s="151"/>
      <c r="B11" s="362"/>
      <c r="C11" s="363"/>
      <c r="D11" s="363"/>
      <c r="E11" s="358"/>
      <c r="F11" s="358"/>
      <c r="G11" s="154"/>
    </row>
    <row r="12" spans="1:7" ht="14.25" customHeight="1">
      <c r="A12" s="151"/>
      <c r="B12" s="369" t="s">
        <v>82</v>
      </c>
      <c r="C12" s="352"/>
      <c r="D12" s="353"/>
      <c r="E12" s="157">
        <f>++E16+E20+E23+E25+E31+E37</f>
        <v>76866232239</v>
      </c>
      <c r="F12" s="158">
        <f>++F16+F20+F23+F25+F31+F37</f>
        <v>72769284399</v>
      </c>
      <c r="G12" s="154"/>
    </row>
    <row r="13" spans="1:7" ht="14.25" customHeight="1">
      <c r="A13" s="151"/>
      <c r="B13" s="159"/>
      <c r="C13" s="368" t="s">
        <v>83</v>
      </c>
      <c r="D13" s="330"/>
      <c r="E13" s="160">
        <f>+E14+E15</f>
        <v>0</v>
      </c>
      <c r="F13" s="161">
        <f>SUM(F14:F15)</f>
        <v>0</v>
      </c>
      <c r="G13" s="154"/>
    </row>
    <row r="14" spans="1:7" ht="14.25" customHeight="1">
      <c r="A14" s="151"/>
      <c r="B14" s="7"/>
      <c r="C14" s="162"/>
      <c r="D14" s="32" t="s">
        <v>84</v>
      </c>
      <c r="E14" s="60">
        <v>0</v>
      </c>
      <c r="F14" s="163">
        <v>0</v>
      </c>
      <c r="G14" s="154"/>
    </row>
    <row r="15" spans="1:7" ht="14.25" customHeight="1">
      <c r="A15" s="151"/>
      <c r="B15" s="164"/>
      <c r="C15" s="165"/>
      <c r="D15" s="49" t="s">
        <v>85</v>
      </c>
      <c r="E15" s="68">
        <v>0</v>
      </c>
      <c r="F15" s="166">
        <v>0</v>
      </c>
      <c r="G15" s="154"/>
    </row>
    <row r="16" spans="1:7" ht="14.25" customHeight="1">
      <c r="A16" s="151"/>
      <c r="B16" s="167"/>
      <c r="C16" s="368" t="s">
        <v>86</v>
      </c>
      <c r="D16" s="330"/>
      <c r="E16" s="55">
        <f>SUM(E17:E19)</f>
        <v>72140963855</v>
      </c>
      <c r="F16" s="168">
        <f>SUM(F17:F19)</f>
        <v>70251286950</v>
      </c>
      <c r="G16" s="154"/>
    </row>
    <row r="17" spans="1:7" ht="14.25" customHeight="1">
      <c r="A17" s="151"/>
      <c r="B17" s="169"/>
      <c r="C17" s="170"/>
      <c r="D17" s="32" t="s">
        <v>87</v>
      </c>
      <c r="E17" s="60"/>
      <c r="F17" s="163"/>
      <c r="G17" s="154"/>
    </row>
    <row r="18" spans="1:7" ht="14.25" customHeight="1">
      <c r="A18" s="151"/>
      <c r="B18" s="171"/>
      <c r="C18" s="1"/>
      <c r="D18" s="42" t="s">
        <v>88</v>
      </c>
      <c r="E18" s="68"/>
      <c r="F18" s="166"/>
      <c r="G18" s="154"/>
    </row>
    <row r="19" spans="1:7" ht="14.25" customHeight="1">
      <c r="A19" s="151"/>
      <c r="B19" s="63"/>
      <c r="C19" s="172"/>
      <c r="D19" s="173" t="s">
        <v>89</v>
      </c>
      <c r="E19" s="174">
        <v>72140963855</v>
      </c>
      <c r="F19" s="174">
        <v>70251286950</v>
      </c>
      <c r="G19" s="154"/>
    </row>
    <row r="20" spans="1:7" ht="14.25" customHeight="1">
      <c r="A20" s="151"/>
      <c r="B20" s="167"/>
      <c r="C20" s="368" t="s">
        <v>90</v>
      </c>
      <c r="D20" s="330"/>
      <c r="E20" s="55">
        <f>SUM(E21:E22)</f>
        <v>0</v>
      </c>
      <c r="F20" s="168">
        <f>SUM(F21:F22)</f>
        <v>0</v>
      </c>
      <c r="G20" s="154"/>
    </row>
    <row r="21" spans="1:7" ht="14.25" customHeight="1">
      <c r="A21" s="151"/>
      <c r="B21" s="169"/>
      <c r="C21" s="170"/>
      <c r="D21" s="32" t="s">
        <v>91</v>
      </c>
      <c r="E21" s="60">
        <v>0</v>
      </c>
      <c r="F21" s="163">
        <v>0</v>
      </c>
      <c r="G21" s="154"/>
    </row>
    <row r="22" spans="1:7" ht="14.25" customHeight="1">
      <c r="A22" s="151"/>
      <c r="B22" s="175"/>
      <c r="C22" s="176"/>
      <c r="D22" s="49" t="s">
        <v>92</v>
      </c>
      <c r="E22" s="68"/>
      <c r="F22" s="166"/>
      <c r="G22" s="154"/>
    </row>
    <row r="23" spans="1:7" ht="14.25" customHeight="1">
      <c r="A23" s="151"/>
      <c r="B23" s="167"/>
      <c r="C23" s="329" t="s">
        <v>93</v>
      </c>
      <c r="D23" s="330"/>
      <c r="E23" s="55">
        <f>+E24</f>
        <v>0</v>
      </c>
      <c r="F23" s="168">
        <f>+F24</f>
        <v>0</v>
      </c>
      <c r="G23" s="154"/>
    </row>
    <row r="24" spans="1:7" ht="14.25" customHeight="1">
      <c r="A24" s="151"/>
      <c r="B24" s="58"/>
      <c r="C24" s="134"/>
      <c r="D24" s="177" t="s">
        <v>94</v>
      </c>
      <c r="E24" s="60">
        <v>0</v>
      </c>
      <c r="F24" s="163">
        <v>0</v>
      </c>
      <c r="G24" s="154"/>
    </row>
    <row r="25" spans="1:7" ht="14.25" customHeight="1">
      <c r="A25" s="151"/>
      <c r="B25" s="124"/>
      <c r="C25" s="329" t="s">
        <v>95</v>
      </c>
      <c r="D25" s="330"/>
      <c r="E25" s="55">
        <f>SUM(E26:E30)</f>
        <v>19576352</v>
      </c>
      <c r="F25" s="168">
        <f>SUM(F26:F30)</f>
        <v>0</v>
      </c>
      <c r="G25" s="154"/>
    </row>
    <row r="26" spans="1:7" ht="14.25" customHeight="1">
      <c r="A26" s="151"/>
      <c r="B26" s="169"/>
      <c r="C26" s="170"/>
      <c r="D26" s="32" t="s">
        <v>96</v>
      </c>
      <c r="E26" s="178">
        <v>19576352</v>
      </c>
      <c r="F26" s="163">
        <v>0</v>
      </c>
      <c r="G26" s="154"/>
    </row>
    <row r="27" spans="1:7" ht="14.25" customHeight="1">
      <c r="A27" s="151"/>
      <c r="B27" s="171"/>
      <c r="C27" s="1"/>
      <c r="D27" s="42" t="s">
        <v>97</v>
      </c>
      <c r="E27" s="68">
        <v>0</v>
      </c>
      <c r="F27" s="166">
        <v>0</v>
      </c>
      <c r="G27" s="154"/>
    </row>
    <row r="28" spans="1:7" ht="14.25" customHeight="1">
      <c r="A28" s="151"/>
      <c r="B28" s="171"/>
      <c r="C28" s="1"/>
      <c r="D28" s="42" t="s">
        <v>98</v>
      </c>
      <c r="E28" s="68">
        <v>0</v>
      </c>
      <c r="F28" s="166">
        <v>0</v>
      </c>
      <c r="G28" s="154"/>
    </row>
    <row r="29" spans="1:7" ht="14.25" customHeight="1">
      <c r="A29" s="151"/>
      <c r="B29" s="171"/>
      <c r="C29" s="1"/>
      <c r="D29" s="42" t="s">
        <v>99</v>
      </c>
      <c r="E29" s="68">
        <v>0</v>
      </c>
      <c r="F29" s="166">
        <v>0</v>
      </c>
      <c r="G29" s="154"/>
    </row>
    <row r="30" spans="1:7" ht="14.25" customHeight="1">
      <c r="A30" s="151"/>
      <c r="B30" s="175"/>
      <c r="C30" s="176"/>
      <c r="D30" s="49" t="s">
        <v>100</v>
      </c>
      <c r="E30" s="68">
        <v>0</v>
      </c>
      <c r="F30" s="166">
        <v>0</v>
      </c>
      <c r="G30" s="154"/>
    </row>
    <row r="31" spans="1:7" ht="14.25" customHeight="1">
      <c r="A31" s="151"/>
      <c r="B31" s="124"/>
      <c r="C31" s="329" t="s">
        <v>101</v>
      </c>
      <c r="D31" s="330"/>
      <c r="E31" s="55">
        <f>SUM(E32:E36)</f>
        <v>0</v>
      </c>
      <c r="F31" s="168">
        <f>SUM(F32:F36)</f>
        <v>0</v>
      </c>
      <c r="G31" s="154"/>
    </row>
    <row r="32" spans="1:7" ht="14.25" customHeight="1">
      <c r="A32" s="151"/>
      <c r="B32" s="169"/>
      <c r="C32" s="170"/>
      <c r="D32" s="32" t="s">
        <v>102</v>
      </c>
      <c r="E32" s="60">
        <v>0</v>
      </c>
      <c r="F32" s="163">
        <v>0</v>
      </c>
      <c r="G32" s="154"/>
    </row>
    <row r="33" spans="1:7" ht="14.25" customHeight="1">
      <c r="A33" s="151"/>
      <c r="B33" s="171"/>
      <c r="C33" s="1"/>
      <c r="D33" s="42" t="s">
        <v>103</v>
      </c>
      <c r="E33" s="68">
        <v>0</v>
      </c>
      <c r="F33" s="166">
        <v>0</v>
      </c>
      <c r="G33" s="154"/>
    </row>
    <row r="34" spans="1:7" ht="14.25" customHeight="1">
      <c r="A34" s="151"/>
      <c r="B34" s="171"/>
      <c r="C34" s="1"/>
      <c r="D34" s="42" t="s">
        <v>104</v>
      </c>
      <c r="E34" s="68">
        <v>0</v>
      </c>
      <c r="F34" s="166">
        <v>0</v>
      </c>
      <c r="G34" s="154"/>
    </row>
    <row r="35" spans="1:7" ht="14.25" customHeight="1">
      <c r="A35" s="151"/>
      <c r="B35" s="171"/>
      <c r="C35" s="1"/>
      <c r="D35" s="42" t="s">
        <v>105</v>
      </c>
      <c r="E35" s="68">
        <v>0</v>
      </c>
      <c r="F35" s="166">
        <v>0</v>
      </c>
      <c r="G35" s="154"/>
    </row>
    <row r="36" spans="1:7" ht="14.25" customHeight="1">
      <c r="A36" s="151"/>
      <c r="B36" s="175"/>
      <c r="C36" s="172"/>
      <c r="D36" s="42" t="s">
        <v>106</v>
      </c>
      <c r="E36" s="68">
        <v>0</v>
      </c>
      <c r="F36" s="166">
        <v>0</v>
      </c>
      <c r="G36" s="154"/>
    </row>
    <row r="37" spans="1:7" ht="14.25" customHeight="1">
      <c r="A37" s="151"/>
      <c r="B37" s="124"/>
      <c r="C37" s="329" t="s">
        <v>107</v>
      </c>
      <c r="D37" s="330"/>
      <c r="E37" s="55">
        <f>SUM(E38:E39)</f>
        <v>4705692032</v>
      </c>
      <c r="F37" s="168">
        <f>SUM(F38:F39)</f>
        <v>2517997449</v>
      </c>
      <c r="G37" s="154"/>
    </row>
    <row r="38" spans="1:7" ht="14.25" customHeight="1">
      <c r="A38" s="151"/>
      <c r="B38" s="169"/>
      <c r="C38" s="170"/>
      <c r="D38" s="32" t="s">
        <v>108</v>
      </c>
      <c r="E38" s="179">
        <v>43003545</v>
      </c>
      <c r="F38" s="179">
        <v>46342258</v>
      </c>
      <c r="G38" s="154"/>
    </row>
    <row r="39" spans="1:7" ht="14.25" customHeight="1">
      <c r="A39" s="151"/>
      <c r="B39" s="175"/>
      <c r="C39" s="172"/>
      <c r="D39" s="49" t="s">
        <v>109</v>
      </c>
      <c r="E39" s="180">
        <f>99238673+4563429133+20681</f>
        <v>4662688487</v>
      </c>
      <c r="F39" s="180">
        <f>326200488+2144033994+1420709</f>
        <v>2471655191</v>
      </c>
      <c r="G39" s="154"/>
    </row>
    <row r="40" spans="1:7" ht="117" customHeight="1">
      <c r="A40" s="151"/>
      <c r="B40" s="2"/>
      <c r="C40" s="1"/>
      <c r="D40" s="2"/>
      <c r="E40" s="2"/>
      <c r="F40" s="2"/>
      <c r="G40" s="154"/>
    </row>
    <row r="41" spans="1:7" ht="102.75" customHeight="1">
      <c r="A41" s="151"/>
      <c r="B41" s="181"/>
      <c r="C41" s="172"/>
      <c r="D41" s="181"/>
      <c r="E41" s="181"/>
      <c r="F41" s="181"/>
      <c r="G41" s="154"/>
    </row>
    <row r="42" spans="1:7" ht="14.25" customHeight="1">
      <c r="A42" s="151"/>
      <c r="B42" s="369" t="s">
        <v>110</v>
      </c>
      <c r="C42" s="352"/>
      <c r="D42" s="353"/>
      <c r="E42" s="182">
        <f>+E43+E48+E49+E50+E54+E57+E58+E59+E63</f>
        <v>73564531765</v>
      </c>
      <c r="F42" s="183">
        <f>+F43+F48+F49+F50+F54+F57+F58+F59+F63</f>
        <v>71655940821</v>
      </c>
      <c r="G42" s="154"/>
    </row>
    <row r="43" spans="1:7" ht="14.25" customHeight="1">
      <c r="A43" s="151"/>
      <c r="B43" s="159"/>
      <c r="C43" s="368" t="s">
        <v>111</v>
      </c>
      <c r="D43" s="330"/>
      <c r="E43" s="55">
        <f>SUM(E44:E47)</f>
        <v>10930103596</v>
      </c>
      <c r="F43" s="168">
        <f>SUM(F44:F47)</f>
        <v>10665961844</v>
      </c>
      <c r="G43" s="154"/>
    </row>
    <row r="44" spans="1:7" ht="14.25" customHeight="1">
      <c r="A44" s="151"/>
      <c r="B44" s="7"/>
      <c r="C44" s="162"/>
      <c r="D44" s="32" t="s">
        <v>112</v>
      </c>
      <c r="E44" s="178">
        <v>851641552</v>
      </c>
      <c r="F44" s="163">
        <v>1126262499</v>
      </c>
      <c r="G44" s="154"/>
    </row>
    <row r="45" spans="1:7" ht="14.25" customHeight="1">
      <c r="A45" s="151"/>
      <c r="B45" s="184"/>
      <c r="C45" s="185"/>
      <c r="D45" s="42" t="s">
        <v>113</v>
      </c>
      <c r="E45" s="90">
        <v>9251541146</v>
      </c>
      <c r="F45" s="186">
        <v>8668253282</v>
      </c>
      <c r="G45" s="154"/>
    </row>
    <row r="46" spans="1:7" ht="14.25" customHeight="1">
      <c r="A46" s="151"/>
      <c r="B46" s="184"/>
      <c r="C46" s="185"/>
      <c r="D46" s="42" t="s">
        <v>114</v>
      </c>
      <c r="E46" s="187">
        <v>797782291</v>
      </c>
      <c r="F46" s="188">
        <v>869430621</v>
      </c>
      <c r="G46" s="154"/>
    </row>
    <row r="47" spans="1:7" ht="14.25" customHeight="1">
      <c r="A47" s="151"/>
      <c r="B47" s="189"/>
      <c r="C47" s="165"/>
      <c r="D47" s="49" t="s">
        <v>109</v>
      </c>
      <c r="E47" s="68">
        <f>27402618+1735989</f>
        <v>29138607</v>
      </c>
      <c r="F47" s="166">
        <f>1805442+210000</f>
        <v>2015442</v>
      </c>
      <c r="G47" s="154"/>
    </row>
    <row r="48" spans="1:7" ht="14.25" customHeight="1">
      <c r="A48" s="151"/>
      <c r="B48" s="167"/>
      <c r="C48" s="329" t="s">
        <v>115</v>
      </c>
      <c r="D48" s="330"/>
      <c r="E48" s="190">
        <v>2604833230</v>
      </c>
      <c r="F48" s="191">
        <v>2668458407</v>
      </c>
      <c r="G48" s="154"/>
    </row>
    <row r="49" spans="1:7" ht="14.25" customHeight="1">
      <c r="A49" s="151"/>
      <c r="B49" s="167"/>
      <c r="C49" s="329" t="s">
        <v>116</v>
      </c>
      <c r="D49" s="330"/>
      <c r="E49" s="190">
        <v>190697067</v>
      </c>
      <c r="F49" s="191">
        <v>79777584</v>
      </c>
      <c r="G49" s="154"/>
    </row>
    <row r="50" spans="1:7" ht="14.25" customHeight="1">
      <c r="A50" s="151"/>
      <c r="B50" s="167"/>
      <c r="C50" s="368" t="s">
        <v>117</v>
      </c>
      <c r="D50" s="330"/>
      <c r="E50" s="55">
        <f>SUM(E51:E53)</f>
        <v>57957928643</v>
      </c>
      <c r="F50" s="168">
        <f>SUM(F51:F53)</f>
        <v>57747871191</v>
      </c>
      <c r="G50" s="154"/>
    </row>
    <row r="51" spans="1:7" ht="14.25" customHeight="1">
      <c r="A51" s="151"/>
      <c r="B51" s="169"/>
      <c r="C51" s="170"/>
      <c r="D51" s="32" t="s">
        <v>87</v>
      </c>
      <c r="E51" s="178">
        <v>57957928643</v>
      </c>
      <c r="F51" s="179">
        <v>57747871191</v>
      </c>
      <c r="G51" s="192"/>
    </row>
    <row r="52" spans="1:7" ht="14.25" customHeight="1">
      <c r="A52" s="151"/>
      <c r="B52" s="171"/>
      <c r="C52" s="1"/>
      <c r="D52" s="42" t="s">
        <v>88</v>
      </c>
      <c r="E52" s="68"/>
      <c r="F52" s="166"/>
      <c r="G52" s="154"/>
    </row>
    <row r="53" spans="1:7" ht="14.25" customHeight="1">
      <c r="A53" s="151"/>
      <c r="B53" s="175"/>
      <c r="C53" s="176"/>
      <c r="D53" s="49" t="s">
        <v>89</v>
      </c>
      <c r="E53" s="68">
        <v>0</v>
      </c>
      <c r="F53" s="166">
        <v>0</v>
      </c>
      <c r="G53" s="154"/>
    </row>
    <row r="54" spans="1:7" ht="14.25" customHeight="1">
      <c r="A54" s="151"/>
      <c r="B54" s="167"/>
      <c r="C54" s="329" t="s">
        <v>118</v>
      </c>
      <c r="D54" s="330"/>
      <c r="E54" s="55">
        <f>SUM(E55:E56)</f>
        <v>493364</v>
      </c>
      <c r="F54" s="168">
        <f>SUM(F55:F58)</f>
        <v>0</v>
      </c>
      <c r="G54" s="154"/>
    </row>
    <row r="55" spans="1:7" ht="14.25" customHeight="1">
      <c r="A55" s="151"/>
      <c r="B55" s="169"/>
      <c r="C55" s="170"/>
      <c r="D55" s="32" t="s">
        <v>119</v>
      </c>
      <c r="E55" s="60"/>
      <c r="F55" s="163"/>
      <c r="G55" s="154"/>
    </row>
    <row r="56" spans="1:7" ht="14.25" customHeight="1">
      <c r="A56" s="151"/>
      <c r="B56" s="175"/>
      <c r="C56" s="176"/>
      <c r="D56" s="49" t="s">
        <v>120</v>
      </c>
      <c r="E56" s="140">
        <v>493364</v>
      </c>
      <c r="F56" s="166"/>
      <c r="G56" s="154"/>
    </row>
    <row r="57" spans="1:7" ht="14.25" customHeight="1">
      <c r="A57" s="151"/>
      <c r="B57" s="167"/>
      <c r="C57" s="329" t="s">
        <v>121</v>
      </c>
      <c r="D57" s="330"/>
      <c r="E57" s="55"/>
      <c r="F57" s="168">
        <v>0</v>
      </c>
      <c r="G57" s="154"/>
    </row>
    <row r="58" spans="1:7" ht="14.25" customHeight="1">
      <c r="A58" s="151"/>
      <c r="B58" s="167"/>
      <c r="C58" s="329" t="s">
        <v>122</v>
      </c>
      <c r="D58" s="330"/>
      <c r="E58" s="55">
        <v>0</v>
      </c>
      <c r="F58" s="168">
        <v>0</v>
      </c>
      <c r="G58" s="154"/>
    </row>
    <row r="59" spans="1:7" ht="14.25" customHeight="1">
      <c r="A59" s="151"/>
      <c r="B59" s="124"/>
      <c r="C59" s="329" t="s">
        <v>123</v>
      </c>
      <c r="D59" s="330"/>
      <c r="E59" s="55">
        <f>SUM(E60:E62)</f>
        <v>0</v>
      </c>
      <c r="F59" s="168">
        <f>SUM(F60:F62)</f>
        <v>0</v>
      </c>
      <c r="G59" s="154"/>
    </row>
    <row r="60" spans="1:7" ht="14.25" customHeight="1">
      <c r="A60" s="151"/>
      <c r="B60" s="169"/>
      <c r="C60" s="170"/>
      <c r="D60" s="32" t="s">
        <v>104</v>
      </c>
      <c r="E60" s="60"/>
      <c r="F60" s="163"/>
      <c r="G60" s="154"/>
    </row>
    <row r="61" spans="1:7" ht="14.25" customHeight="1">
      <c r="A61" s="151"/>
      <c r="B61" s="171"/>
      <c r="C61" s="1"/>
      <c r="D61" s="42" t="s">
        <v>124</v>
      </c>
      <c r="E61" s="68">
        <v>0</v>
      </c>
      <c r="F61" s="166">
        <v>0</v>
      </c>
      <c r="G61" s="154"/>
    </row>
    <row r="62" spans="1:7" ht="14.25" customHeight="1">
      <c r="A62" s="151"/>
      <c r="B62" s="175"/>
      <c r="C62" s="172"/>
      <c r="D62" s="42" t="s">
        <v>109</v>
      </c>
      <c r="E62" s="68">
        <v>0</v>
      </c>
      <c r="F62" s="166">
        <v>0</v>
      </c>
      <c r="G62" s="154"/>
    </row>
    <row r="63" spans="1:7" ht="14.25" customHeight="1">
      <c r="A63" s="151"/>
      <c r="B63" s="124"/>
      <c r="C63" s="329" t="s">
        <v>125</v>
      </c>
      <c r="D63" s="330"/>
      <c r="E63" s="190">
        <f>1185970926+50248654+644256285</f>
        <v>1880475865</v>
      </c>
      <c r="F63" s="168">
        <f>374928150+116953033+1990612</f>
        <v>493871795</v>
      </c>
      <c r="G63" s="154"/>
    </row>
    <row r="64" spans="1:7" ht="14.25" customHeight="1">
      <c r="A64" s="151"/>
      <c r="B64" s="367"/>
      <c r="C64" s="332"/>
      <c r="D64" s="332"/>
      <c r="E64" s="332"/>
      <c r="F64" s="332"/>
      <c r="G64" s="154"/>
    </row>
    <row r="65" spans="1:7" ht="14.25" customHeight="1">
      <c r="A65" s="151"/>
      <c r="B65" s="350" t="s">
        <v>126</v>
      </c>
      <c r="C65" s="332"/>
      <c r="D65" s="330"/>
      <c r="E65" s="193">
        <v>0</v>
      </c>
      <c r="F65" s="194">
        <v>0</v>
      </c>
      <c r="G65" s="154"/>
    </row>
    <row r="66" spans="1:7" ht="14.25" customHeight="1">
      <c r="A66" s="151"/>
      <c r="B66" s="350" t="s">
        <v>127</v>
      </c>
      <c r="C66" s="332"/>
      <c r="D66" s="330"/>
      <c r="E66" s="55">
        <v>0</v>
      </c>
      <c r="F66" s="168">
        <v>0</v>
      </c>
      <c r="G66" s="154"/>
    </row>
    <row r="67" spans="1:7" ht="14.25" customHeight="1">
      <c r="A67" s="151"/>
      <c r="B67" s="367"/>
      <c r="C67" s="332"/>
      <c r="D67" s="332"/>
      <c r="E67" s="332"/>
      <c r="F67" s="332"/>
      <c r="G67" s="154"/>
    </row>
    <row r="68" spans="1:7" ht="14.25" customHeight="1">
      <c r="A68" s="151"/>
      <c r="B68" s="350" t="s">
        <v>128</v>
      </c>
      <c r="C68" s="332"/>
      <c r="D68" s="330"/>
      <c r="E68" s="195">
        <f>+E12-E42</f>
        <v>3301700474</v>
      </c>
      <c r="F68" s="168">
        <f>+F12-F42</f>
        <v>1113343578</v>
      </c>
      <c r="G68" s="154"/>
    </row>
    <row r="69" spans="1:7" ht="14.25" customHeight="1">
      <c r="A69" s="151"/>
      <c r="B69" s="350" t="s">
        <v>74</v>
      </c>
      <c r="C69" s="332"/>
      <c r="D69" s="330"/>
      <c r="E69" s="55">
        <v>0</v>
      </c>
      <c r="F69" s="168">
        <v>0</v>
      </c>
      <c r="G69" s="154"/>
    </row>
    <row r="70" spans="1:7" ht="14.25" customHeight="1">
      <c r="A70" s="151"/>
      <c r="B70" s="2"/>
      <c r="C70" s="1"/>
      <c r="D70" s="1"/>
      <c r="E70" s="1"/>
      <c r="F70" s="4"/>
      <c r="G70" s="154"/>
    </row>
    <row r="71" spans="1:7" ht="14.25" customHeight="1">
      <c r="A71" s="151"/>
      <c r="B71" s="366" t="s">
        <v>128</v>
      </c>
      <c r="C71" s="332"/>
      <c r="D71" s="330"/>
      <c r="E71" s="196">
        <f>E68</f>
        <v>3301700474</v>
      </c>
      <c r="F71" s="197">
        <f>F68</f>
        <v>1113343578</v>
      </c>
      <c r="G71" s="154"/>
    </row>
    <row r="72" spans="1:7" ht="24.75" customHeight="1">
      <c r="A72" s="151"/>
      <c r="B72" s="152"/>
      <c r="C72" s="151"/>
      <c r="D72" s="151"/>
      <c r="E72" s="151"/>
      <c r="F72" s="153"/>
      <c r="G72" s="154"/>
    </row>
  </sheetData>
  <sheetProtection/>
  <mergeCells count="32">
    <mergeCell ref="B2:F2"/>
    <mergeCell ref="B4:F4"/>
    <mergeCell ref="B6:F6"/>
    <mergeCell ref="B8:F8"/>
    <mergeCell ref="B10:D11"/>
    <mergeCell ref="E10:E11"/>
    <mergeCell ref="F10:F11"/>
    <mergeCell ref="B12:D12"/>
    <mergeCell ref="C13:D13"/>
    <mergeCell ref="C16:D16"/>
    <mergeCell ref="C20:D20"/>
    <mergeCell ref="C23:D23"/>
    <mergeCell ref="C25:D25"/>
    <mergeCell ref="C31:D31"/>
    <mergeCell ref="C37:D37"/>
    <mergeCell ref="B42:D42"/>
    <mergeCell ref="C43:D43"/>
    <mergeCell ref="C48:D48"/>
    <mergeCell ref="C49:D49"/>
    <mergeCell ref="C50:D50"/>
    <mergeCell ref="C54:D54"/>
    <mergeCell ref="B67:F67"/>
    <mergeCell ref="B68:D68"/>
    <mergeCell ref="B69:D69"/>
    <mergeCell ref="B71:D71"/>
    <mergeCell ref="C57:D57"/>
    <mergeCell ref="C58:D58"/>
    <mergeCell ref="C59:D59"/>
    <mergeCell ref="C63:D63"/>
    <mergeCell ref="B64:F64"/>
    <mergeCell ref="B65:D65"/>
    <mergeCell ref="B66:D66"/>
  </mergeCells>
  <printOptions/>
  <pageMargins left="0.25" right="0.25" top="0.75" bottom="0.75" header="0" footer="0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49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39.00390625" style="0" customWidth="1"/>
    <col min="3" max="7" width="16.00390625" style="0" customWidth="1"/>
    <col min="8" max="8" width="11.421875" style="0" customWidth="1"/>
  </cols>
  <sheetData>
    <row r="1" spans="1:8" ht="15" customHeight="1">
      <c r="A1" s="151"/>
      <c r="B1" s="378" t="s">
        <v>0</v>
      </c>
      <c r="C1" s="335"/>
      <c r="D1" s="335"/>
      <c r="E1" s="335"/>
      <c r="F1" s="335"/>
      <c r="G1" s="335"/>
      <c r="H1" s="151"/>
    </row>
    <row r="2" spans="1:8" ht="5.25" customHeight="1">
      <c r="A2" s="151"/>
      <c r="B2" s="199"/>
      <c r="C2" s="200"/>
      <c r="D2" s="200"/>
      <c r="E2" s="201"/>
      <c r="F2" s="201"/>
      <c r="G2" s="201"/>
      <c r="H2" s="151"/>
    </row>
    <row r="3" spans="1:8" ht="15" customHeight="1">
      <c r="A3" s="151"/>
      <c r="B3" s="379" t="s">
        <v>129</v>
      </c>
      <c r="C3" s="335"/>
      <c r="D3" s="335"/>
      <c r="E3" s="335"/>
      <c r="F3" s="335"/>
      <c r="G3" s="335"/>
      <c r="H3" s="151"/>
    </row>
    <row r="4" spans="1:8" ht="5.25" customHeight="1">
      <c r="A4" s="151"/>
      <c r="B4" s="199"/>
      <c r="C4" s="200"/>
      <c r="D4" s="200"/>
      <c r="E4" s="201"/>
      <c r="F4" s="201"/>
      <c r="G4" s="201"/>
      <c r="H4" s="151"/>
    </row>
    <row r="5" spans="1:8" ht="15" customHeight="1">
      <c r="A5" s="151"/>
      <c r="B5" s="378" t="s">
        <v>2</v>
      </c>
      <c r="C5" s="335"/>
      <c r="D5" s="335"/>
      <c r="E5" s="335"/>
      <c r="F5" s="335"/>
      <c r="G5" s="335"/>
      <c r="H5" s="151"/>
    </row>
    <row r="6" spans="1:8" ht="5.25" customHeight="1">
      <c r="A6" s="151"/>
      <c r="B6" s="199"/>
      <c r="C6" s="200"/>
      <c r="D6" s="200"/>
      <c r="E6" s="201"/>
      <c r="F6" s="201"/>
      <c r="G6" s="201"/>
      <c r="H6" s="151"/>
    </row>
    <row r="7" spans="1:8" ht="15" customHeight="1">
      <c r="A7" s="151"/>
      <c r="B7" s="378" t="s">
        <v>81</v>
      </c>
      <c r="C7" s="335"/>
      <c r="D7" s="335"/>
      <c r="E7" s="335"/>
      <c r="F7" s="335"/>
      <c r="G7" s="335"/>
      <c r="H7" s="151"/>
    </row>
    <row r="8" spans="1:8" ht="5.25" customHeight="1">
      <c r="A8" s="151"/>
      <c r="B8" s="198"/>
      <c r="C8" s="202"/>
      <c r="D8" s="202"/>
      <c r="E8" s="202"/>
      <c r="F8" s="202"/>
      <c r="G8" s="202"/>
      <c r="H8" s="151"/>
    </row>
    <row r="9" spans="1:8" ht="15" customHeight="1">
      <c r="A9" s="151"/>
      <c r="B9" s="378" t="s">
        <v>130</v>
      </c>
      <c r="C9" s="335"/>
      <c r="D9" s="335"/>
      <c r="E9" s="335"/>
      <c r="F9" s="335"/>
      <c r="G9" s="335"/>
      <c r="H9" s="151"/>
    </row>
    <row r="10" spans="1:8" ht="20.25" customHeight="1">
      <c r="A10" s="151"/>
      <c r="B10" s="152"/>
      <c r="C10" s="2"/>
      <c r="D10" s="2"/>
      <c r="E10" s="1"/>
      <c r="F10" s="1"/>
      <c r="G10" s="1"/>
      <c r="H10" s="151"/>
    </row>
    <row r="11" spans="1:8" ht="15.75" customHeight="1">
      <c r="A11" s="203"/>
      <c r="B11" s="374" t="s">
        <v>82</v>
      </c>
      <c r="C11" s="376" t="s">
        <v>131</v>
      </c>
      <c r="D11" s="330"/>
      <c r="E11" s="377" t="s">
        <v>132</v>
      </c>
      <c r="F11" s="352"/>
      <c r="G11" s="353"/>
      <c r="H11" s="203"/>
    </row>
    <row r="12" spans="1:8" ht="12.75" customHeight="1">
      <c r="A12" s="203"/>
      <c r="B12" s="375"/>
      <c r="C12" s="204" t="s">
        <v>133</v>
      </c>
      <c r="D12" s="204" t="s">
        <v>134</v>
      </c>
      <c r="E12" s="204" t="s">
        <v>135</v>
      </c>
      <c r="F12" s="204" t="s">
        <v>136</v>
      </c>
      <c r="G12" s="204" t="s">
        <v>137</v>
      </c>
      <c r="H12" s="203"/>
    </row>
    <row r="13" spans="1:8" ht="12.75" customHeight="1">
      <c r="A13" s="203"/>
      <c r="B13" s="205" t="s">
        <v>138</v>
      </c>
      <c r="C13" s="206">
        <v>0</v>
      </c>
      <c r="D13" s="206">
        <v>0</v>
      </c>
      <c r="E13" s="207">
        <v>0</v>
      </c>
      <c r="F13" s="207">
        <v>0</v>
      </c>
      <c r="G13" s="207">
        <f>+E13-F13</f>
        <v>0</v>
      </c>
      <c r="H13" s="203"/>
    </row>
    <row r="14" spans="1:8" ht="12.75" customHeight="1">
      <c r="A14" s="203"/>
      <c r="B14" s="208" t="s">
        <v>139</v>
      </c>
      <c r="C14" s="209">
        <v>0</v>
      </c>
      <c r="D14" s="209">
        <v>0</v>
      </c>
      <c r="E14" s="210">
        <v>0</v>
      </c>
      <c r="F14" s="210">
        <v>0</v>
      </c>
      <c r="G14" s="210">
        <f>+E14-F14</f>
        <v>0</v>
      </c>
      <c r="H14" s="203"/>
    </row>
    <row r="15" spans="1:8" ht="12.75" customHeight="1">
      <c r="A15" s="203"/>
      <c r="B15" s="208" t="s">
        <v>140</v>
      </c>
      <c r="C15" s="211">
        <v>10000</v>
      </c>
      <c r="D15" s="211">
        <v>10000</v>
      </c>
      <c r="E15" s="212">
        <v>0</v>
      </c>
      <c r="F15" s="212">
        <v>0</v>
      </c>
      <c r="G15" s="210">
        <f>+E15-F15</f>
        <v>0</v>
      </c>
      <c r="H15" s="203"/>
    </row>
    <row r="16" spans="1:8" ht="12.75" customHeight="1">
      <c r="A16" s="203"/>
      <c r="B16" s="208" t="s">
        <v>141</v>
      </c>
      <c r="C16" s="209">
        <v>0</v>
      </c>
      <c r="D16" s="211">
        <v>0</v>
      </c>
      <c r="E16" s="212">
        <v>0</v>
      </c>
      <c r="F16" s="212">
        <v>0</v>
      </c>
      <c r="G16" s="210">
        <f>+E16-F16</f>
        <v>0</v>
      </c>
      <c r="H16" s="203"/>
    </row>
    <row r="17" spans="1:8" ht="12.75" customHeight="1">
      <c r="A17" s="203"/>
      <c r="B17" s="208" t="s">
        <v>142</v>
      </c>
      <c r="C17" s="211">
        <v>0</v>
      </c>
      <c r="D17" s="211">
        <v>0</v>
      </c>
      <c r="E17" s="212">
        <v>0</v>
      </c>
      <c r="F17" s="212">
        <v>0</v>
      </c>
      <c r="G17" s="210">
        <f>+E17-F17</f>
        <v>0</v>
      </c>
      <c r="H17" s="203"/>
    </row>
    <row r="18" spans="1:8" ht="12.75" customHeight="1">
      <c r="A18" s="203"/>
      <c r="B18" s="208" t="s">
        <v>143</v>
      </c>
      <c r="C18" s="213">
        <v>2542005000</v>
      </c>
      <c r="D18" s="214">
        <v>2817005000</v>
      </c>
      <c r="E18" s="212">
        <v>5184402438</v>
      </c>
      <c r="F18" s="212">
        <v>5132301876</v>
      </c>
      <c r="G18" s="210">
        <f aca="true" t="shared" si="0" ref="G18:G24">E18-F18</f>
        <v>52100562</v>
      </c>
      <c r="H18" s="203"/>
    </row>
    <row r="19" spans="1:8" ht="12.75" customHeight="1">
      <c r="A19" s="203"/>
      <c r="B19" s="208" t="s">
        <v>144</v>
      </c>
      <c r="C19" s="211">
        <v>73696259000</v>
      </c>
      <c r="D19" s="211">
        <v>82235602000</v>
      </c>
      <c r="E19" s="212">
        <v>72140963855</v>
      </c>
      <c r="F19" s="212">
        <v>72140963855</v>
      </c>
      <c r="G19" s="210">
        <f t="shared" si="0"/>
        <v>0</v>
      </c>
      <c r="H19" s="203"/>
    </row>
    <row r="20" spans="1:8" ht="12.75" customHeight="1">
      <c r="A20" s="203"/>
      <c r="B20" s="208" t="s">
        <v>145</v>
      </c>
      <c r="C20" s="211">
        <v>0</v>
      </c>
      <c r="D20" s="211">
        <v>19576000</v>
      </c>
      <c r="E20" s="212">
        <v>19576352</v>
      </c>
      <c r="F20" s="212">
        <v>19576352</v>
      </c>
      <c r="G20" s="210">
        <f t="shared" si="0"/>
        <v>0</v>
      </c>
      <c r="H20" s="203"/>
    </row>
    <row r="21" spans="1:8" ht="12.75" customHeight="1">
      <c r="A21" s="203"/>
      <c r="B21" s="208" t="s">
        <v>146</v>
      </c>
      <c r="C21" s="209">
        <v>0</v>
      </c>
      <c r="D21" s="209">
        <v>0</v>
      </c>
      <c r="E21" s="210">
        <v>0</v>
      </c>
      <c r="F21" s="210">
        <v>0</v>
      </c>
      <c r="G21" s="210">
        <f t="shared" si="0"/>
        <v>0</v>
      </c>
      <c r="H21" s="203"/>
    </row>
    <row r="22" spans="1:8" ht="12.75" customHeight="1">
      <c r="A22" s="203"/>
      <c r="B22" s="208" t="s">
        <v>147</v>
      </c>
      <c r="C22" s="211">
        <v>0</v>
      </c>
      <c r="D22" s="211">
        <v>167491000</v>
      </c>
      <c r="E22" s="212">
        <v>337642882</v>
      </c>
      <c r="F22" s="212">
        <v>25487381</v>
      </c>
      <c r="G22" s="210">
        <f t="shared" si="0"/>
        <v>312155501</v>
      </c>
      <c r="H22" s="203"/>
    </row>
    <row r="23" spans="1:8" ht="12.75" customHeight="1">
      <c r="A23" s="203"/>
      <c r="B23" s="208" t="s">
        <v>148</v>
      </c>
      <c r="C23" s="209">
        <v>0</v>
      </c>
      <c r="D23" s="209">
        <v>0</v>
      </c>
      <c r="E23" s="210">
        <v>0</v>
      </c>
      <c r="F23" s="210">
        <v>0</v>
      </c>
      <c r="G23" s="210">
        <f t="shared" si="0"/>
        <v>0</v>
      </c>
      <c r="H23" s="203"/>
    </row>
    <row r="24" spans="1:8" ht="12.75" customHeight="1">
      <c r="A24" s="203"/>
      <c r="B24" s="215" t="s">
        <v>149</v>
      </c>
      <c r="C24" s="216">
        <v>0</v>
      </c>
      <c r="D24" s="216">
        <v>0</v>
      </c>
      <c r="E24" s="217">
        <v>0</v>
      </c>
      <c r="F24" s="217">
        <v>0</v>
      </c>
      <c r="G24" s="210">
        <f t="shared" si="0"/>
        <v>0</v>
      </c>
      <c r="H24" s="203"/>
    </row>
    <row r="25" spans="1:8" ht="12.75" customHeight="1">
      <c r="A25" s="203"/>
      <c r="B25" s="218" t="s">
        <v>150</v>
      </c>
      <c r="C25" s="219">
        <f>SUM(C13:C24)</f>
        <v>76238274000</v>
      </c>
      <c r="D25" s="219">
        <f>SUM(D13:D24)</f>
        <v>85239684000</v>
      </c>
      <c r="E25" s="220">
        <f>SUM(E13:E24)</f>
        <v>77682585527</v>
      </c>
      <c r="F25" s="220">
        <f>SUM(F13:F24)</f>
        <v>77318329464</v>
      </c>
      <c r="G25" s="220">
        <f>SUM(G13:G24)</f>
        <v>364256063</v>
      </c>
      <c r="H25" s="203"/>
    </row>
    <row r="26" spans="1:8" ht="12.75" customHeight="1">
      <c r="A26" s="203"/>
      <c r="B26" s="221" t="s">
        <v>151</v>
      </c>
      <c r="C26" s="222">
        <v>10000</v>
      </c>
      <c r="D26" s="222">
        <v>720013000</v>
      </c>
      <c r="E26" s="223">
        <v>0</v>
      </c>
      <c r="F26" s="223">
        <v>0</v>
      </c>
      <c r="G26" s="223">
        <v>0</v>
      </c>
      <c r="H26" s="203"/>
    </row>
    <row r="27" spans="1:8" ht="12.75" customHeight="1">
      <c r="A27" s="203"/>
      <c r="B27" s="218" t="s">
        <v>152</v>
      </c>
      <c r="C27" s="219">
        <f>+C25+C26</f>
        <v>76238284000</v>
      </c>
      <c r="D27" s="219">
        <f>+D25+D26</f>
        <v>85959697000</v>
      </c>
      <c r="E27" s="220">
        <f>+E25+E26</f>
        <v>77682585527</v>
      </c>
      <c r="F27" s="220">
        <f>+F25+F26</f>
        <v>77318329464</v>
      </c>
      <c r="G27" s="220">
        <f>+G25+G26</f>
        <v>364256063</v>
      </c>
      <c r="H27" s="203"/>
    </row>
    <row r="28" spans="1:8" ht="12.75" customHeight="1">
      <c r="A28" s="203"/>
      <c r="B28" s="203"/>
      <c r="C28" s="224"/>
      <c r="D28" s="224"/>
      <c r="E28" s="224"/>
      <c r="F28" s="224"/>
      <c r="G28" s="224"/>
      <c r="H28" s="203"/>
    </row>
    <row r="29" spans="1:8" ht="12.75" customHeight="1">
      <c r="A29" s="203"/>
      <c r="B29" s="203"/>
      <c r="C29" s="224"/>
      <c r="D29" s="224"/>
      <c r="E29" s="224"/>
      <c r="F29" s="224"/>
      <c r="G29" s="224"/>
      <c r="H29" s="203"/>
    </row>
    <row r="30" spans="1:8" ht="15.75" customHeight="1">
      <c r="A30" s="203"/>
      <c r="B30" s="374" t="s">
        <v>110</v>
      </c>
      <c r="C30" s="376" t="s">
        <v>131</v>
      </c>
      <c r="D30" s="330"/>
      <c r="E30" s="377" t="s">
        <v>132</v>
      </c>
      <c r="F30" s="352"/>
      <c r="G30" s="353"/>
      <c r="H30" s="203"/>
    </row>
    <row r="31" spans="1:8" ht="12.75" customHeight="1">
      <c r="A31" s="203"/>
      <c r="B31" s="375"/>
      <c r="C31" s="204" t="s">
        <v>133</v>
      </c>
      <c r="D31" s="204" t="s">
        <v>134</v>
      </c>
      <c r="E31" s="204" t="s">
        <v>135</v>
      </c>
      <c r="F31" s="204" t="s">
        <v>136</v>
      </c>
      <c r="G31" s="225" t="s">
        <v>153</v>
      </c>
      <c r="H31" s="203"/>
    </row>
    <row r="32" spans="1:8" ht="12.75" customHeight="1">
      <c r="A32" s="203"/>
      <c r="B32" s="226" t="s">
        <v>154</v>
      </c>
      <c r="C32" s="227">
        <v>9628858000</v>
      </c>
      <c r="D32" s="228">
        <v>11001047000</v>
      </c>
      <c r="E32" s="227">
        <v>10930103596</v>
      </c>
      <c r="F32" s="227">
        <v>10930103596</v>
      </c>
      <c r="G32" s="229">
        <f>E32-F32</f>
        <v>0</v>
      </c>
      <c r="H32" s="203"/>
    </row>
    <row r="33" spans="1:8" ht="12.75" customHeight="1">
      <c r="A33" s="203"/>
      <c r="B33" s="230" t="s">
        <v>155</v>
      </c>
      <c r="C33" s="227">
        <v>2669378000</v>
      </c>
      <c r="D33" s="228">
        <v>2716661000</v>
      </c>
      <c r="E33" s="227">
        <v>2707650470</v>
      </c>
      <c r="F33" s="228">
        <v>2342079749</v>
      </c>
      <c r="G33" s="229">
        <f aca="true" t="shared" si="1" ref="G33:G44">+E33-F33</f>
        <v>365570721</v>
      </c>
      <c r="H33" s="203"/>
    </row>
    <row r="34" spans="1:8" ht="12.75" customHeight="1">
      <c r="A34" s="203"/>
      <c r="B34" s="230" t="s">
        <v>156</v>
      </c>
      <c r="C34" s="227">
        <v>0</v>
      </c>
      <c r="D34" s="228">
        <v>194719000</v>
      </c>
      <c r="E34" s="227">
        <v>190697067</v>
      </c>
      <c r="F34" s="228">
        <v>190697067</v>
      </c>
      <c r="G34" s="229">
        <f t="shared" si="1"/>
        <v>0</v>
      </c>
      <c r="H34" s="203"/>
    </row>
    <row r="35" spans="1:8" ht="12.75" customHeight="1">
      <c r="A35" s="203"/>
      <c r="B35" s="230" t="s">
        <v>157</v>
      </c>
      <c r="C35" s="227">
        <v>63844878000</v>
      </c>
      <c r="D35" s="228">
        <v>62688459000</v>
      </c>
      <c r="E35" s="227">
        <v>61576699049</v>
      </c>
      <c r="F35" s="228">
        <v>52973110067</v>
      </c>
      <c r="G35" s="229">
        <f t="shared" si="1"/>
        <v>8603588982</v>
      </c>
      <c r="H35" s="203"/>
    </row>
    <row r="36" spans="1:8" ht="12.75" customHeight="1">
      <c r="A36" s="203"/>
      <c r="B36" s="230" t="s">
        <v>158</v>
      </c>
      <c r="C36" s="227">
        <v>64049000</v>
      </c>
      <c r="D36" s="228">
        <v>1233258000</v>
      </c>
      <c r="E36" s="227">
        <v>1185970926</v>
      </c>
      <c r="F36" s="228">
        <v>1185970926</v>
      </c>
      <c r="G36" s="229">
        <f t="shared" si="1"/>
        <v>0</v>
      </c>
      <c r="H36" s="203"/>
    </row>
    <row r="37" spans="1:8" ht="12.75" customHeight="1">
      <c r="A37" s="203"/>
      <c r="B37" s="230" t="s">
        <v>159</v>
      </c>
      <c r="C37" s="227">
        <v>6264000</v>
      </c>
      <c r="D37" s="228">
        <v>58856000</v>
      </c>
      <c r="E37" s="227">
        <v>58634444</v>
      </c>
      <c r="F37" s="228">
        <v>58634444</v>
      </c>
      <c r="G37" s="229">
        <f t="shared" si="1"/>
        <v>0</v>
      </c>
      <c r="H37" s="203"/>
    </row>
    <row r="38" spans="1:8" ht="12.75" customHeight="1">
      <c r="A38" s="203"/>
      <c r="B38" s="230" t="s">
        <v>160</v>
      </c>
      <c r="C38" s="227">
        <v>0</v>
      </c>
      <c r="D38" s="227">
        <v>0</v>
      </c>
      <c r="E38" s="227">
        <v>0</v>
      </c>
      <c r="F38" s="228">
        <v>0</v>
      </c>
      <c r="G38" s="229">
        <f t="shared" si="1"/>
        <v>0</v>
      </c>
      <c r="H38" s="203"/>
    </row>
    <row r="39" spans="1:8" ht="12.75" customHeight="1">
      <c r="A39" s="203"/>
      <c r="B39" s="230" t="s">
        <v>161</v>
      </c>
      <c r="C39" s="227">
        <v>0</v>
      </c>
      <c r="D39" s="227">
        <v>0</v>
      </c>
      <c r="E39" s="227">
        <v>0</v>
      </c>
      <c r="F39" s="228">
        <v>0</v>
      </c>
      <c r="G39" s="229">
        <f t="shared" si="1"/>
        <v>0</v>
      </c>
      <c r="H39" s="203"/>
    </row>
    <row r="40" spans="1:8" ht="12.75" customHeight="1">
      <c r="A40" s="203"/>
      <c r="B40" s="230" t="s">
        <v>162</v>
      </c>
      <c r="C40" s="227">
        <v>24847000</v>
      </c>
      <c r="D40" s="227">
        <v>31005000</v>
      </c>
      <c r="E40" s="227">
        <v>28472549</v>
      </c>
      <c r="F40" s="228">
        <v>20349394</v>
      </c>
      <c r="G40" s="229">
        <f t="shared" si="1"/>
        <v>8123155</v>
      </c>
      <c r="H40" s="203"/>
    </row>
    <row r="41" spans="1:8" ht="12.75" customHeight="1">
      <c r="A41" s="203"/>
      <c r="B41" s="230" t="s">
        <v>163</v>
      </c>
      <c r="C41" s="227">
        <v>0</v>
      </c>
      <c r="D41" s="227">
        <v>0</v>
      </c>
      <c r="E41" s="227">
        <v>0</v>
      </c>
      <c r="F41" s="228">
        <v>0</v>
      </c>
      <c r="G41" s="229">
        <f t="shared" si="1"/>
        <v>0</v>
      </c>
      <c r="H41" s="203"/>
    </row>
    <row r="42" spans="1:8" ht="12.75" customHeight="1">
      <c r="A42" s="203"/>
      <c r="B42" s="230" t="s">
        <v>164</v>
      </c>
      <c r="C42" s="227">
        <v>0</v>
      </c>
      <c r="D42" s="227">
        <v>0</v>
      </c>
      <c r="E42" s="227">
        <v>0</v>
      </c>
      <c r="F42" s="228">
        <v>0</v>
      </c>
      <c r="G42" s="229">
        <f t="shared" si="1"/>
        <v>0</v>
      </c>
      <c r="H42" s="203"/>
    </row>
    <row r="43" spans="1:8" ht="12.75" customHeight="1">
      <c r="A43" s="203"/>
      <c r="B43" s="230" t="s">
        <v>165</v>
      </c>
      <c r="C43" s="229">
        <v>0</v>
      </c>
      <c r="D43" s="229">
        <v>0</v>
      </c>
      <c r="E43" s="229">
        <v>0</v>
      </c>
      <c r="F43" s="229">
        <f>E43</f>
        <v>0</v>
      </c>
      <c r="G43" s="229">
        <f t="shared" si="1"/>
        <v>0</v>
      </c>
      <c r="H43" s="203"/>
    </row>
    <row r="44" spans="1:8" ht="12.75" customHeight="1">
      <c r="A44" s="203"/>
      <c r="B44" s="230" t="s">
        <v>166</v>
      </c>
      <c r="C44" s="229">
        <v>0</v>
      </c>
      <c r="D44" s="229">
        <v>0</v>
      </c>
      <c r="E44" s="229">
        <v>0</v>
      </c>
      <c r="F44" s="229">
        <v>0</v>
      </c>
      <c r="G44" s="231">
        <f t="shared" si="1"/>
        <v>0</v>
      </c>
      <c r="H44" s="203"/>
    </row>
    <row r="45" spans="1:8" ht="12.75" customHeight="1">
      <c r="A45" s="203"/>
      <c r="B45" s="232" t="s">
        <v>167</v>
      </c>
      <c r="C45" s="227">
        <v>10000</v>
      </c>
      <c r="D45" s="227">
        <v>8035692000</v>
      </c>
      <c r="E45" s="227">
        <v>8035692289</v>
      </c>
      <c r="F45" s="227">
        <v>8035692289</v>
      </c>
      <c r="G45" s="233"/>
      <c r="H45" s="203"/>
    </row>
    <row r="46" spans="1:8" ht="12.75" customHeight="1">
      <c r="A46" s="203"/>
      <c r="B46" s="234" t="s">
        <v>150</v>
      </c>
      <c r="C46" s="219">
        <f>SUM(C32:C45)</f>
        <v>76238284000</v>
      </c>
      <c r="D46" s="219">
        <f>SUM(D32:D45)</f>
        <v>85959697000</v>
      </c>
      <c r="E46" s="219">
        <f>SUM(E32:E45)</f>
        <v>84713920390</v>
      </c>
      <c r="F46" s="219">
        <f>SUM(F32:F45)</f>
        <v>75736637532</v>
      </c>
      <c r="G46" s="219">
        <f>SUM(G32:G45)</f>
        <v>8977282858</v>
      </c>
      <c r="H46" s="203"/>
    </row>
    <row r="47" spans="1:8" ht="12.75" customHeight="1">
      <c r="A47" s="203"/>
      <c r="B47" s="235" t="s">
        <v>168</v>
      </c>
      <c r="C47" s="236"/>
      <c r="D47" s="236"/>
      <c r="E47" s="237">
        <v>0</v>
      </c>
      <c r="F47" s="237">
        <v>0</v>
      </c>
      <c r="G47" s="238">
        <v>0</v>
      </c>
      <c r="H47" s="203"/>
    </row>
    <row r="48" spans="1:8" ht="12.75" customHeight="1">
      <c r="A48" s="203"/>
      <c r="B48" s="239" t="s">
        <v>152</v>
      </c>
      <c r="C48" s="240">
        <f>+C46+C47</f>
        <v>76238284000</v>
      </c>
      <c r="D48" s="240">
        <f>+D46+D47</f>
        <v>85959697000</v>
      </c>
      <c r="E48" s="240">
        <f>+E46+E47</f>
        <v>84713920390</v>
      </c>
      <c r="F48" s="219">
        <f>+F46+F47</f>
        <v>75736637532</v>
      </c>
      <c r="G48" s="219">
        <f>+G46+G47</f>
        <v>8977282858</v>
      </c>
      <c r="H48" s="203"/>
    </row>
    <row r="49" spans="1:8" ht="12.75" customHeight="1">
      <c r="A49" s="203"/>
      <c r="B49" s="203"/>
      <c r="C49" s="224"/>
      <c r="D49" s="224"/>
      <c r="E49" s="224"/>
      <c r="F49" s="224"/>
      <c r="G49" s="224"/>
      <c r="H49" s="203"/>
    </row>
  </sheetData>
  <sheetProtection/>
  <mergeCells count="11">
    <mergeCell ref="B11:B12"/>
    <mergeCell ref="B30:B31"/>
    <mergeCell ref="C30:D30"/>
    <mergeCell ref="E30:G30"/>
    <mergeCell ref="B1:G1"/>
    <mergeCell ref="B3:G3"/>
    <mergeCell ref="B5:G5"/>
    <mergeCell ref="B7:G7"/>
    <mergeCell ref="B9:G9"/>
    <mergeCell ref="C11:D11"/>
    <mergeCell ref="E11:G11"/>
  </mergeCells>
  <printOptions/>
  <pageMargins left="0.25" right="0.25" top="0.75" bottom="0.75" header="0" footer="0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7"/>
  <sheetViews>
    <sheetView showGridLines="0" zoomScalePageLayoutView="0" workbookViewId="0" topLeftCell="A13">
      <selection activeCell="D12" sqref="D12"/>
    </sheetView>
  </sheetViews>
  <sheetFormatPr defaultColWidth="14.421875" defaultRowHeight="15" customHeight="1"/>
  <cols>
    <col min="1" max="1" width="5.140625" style="0" customWidth="1"/>
    <col min="2" max="2" width="59.57421875" style="0" customWidth="1"/>
    <col min="3" max="6" width="16.421875" style="0" customWidth="1"/>
  </cols>
  <sheetData>
    <row r="1" spans="1:6" ht="15" customHeight="1">
      <c r="A1" s="151"/>
      <c r="B1" s="152"/>
      <c r="C1" s="241"/>
      <c r="D1" s="241"/>
      <c r="E1" s="241"/>
      <c r="F1" s="242"/>
    </row>
    <row r="2" spans="1:6" ht="14.25" customHeight="1">
      <c r="A2" s="151"/>
      <c r="B2" s="380" t="s">
        <v>0</v>
      </c>
      <c r="C2" s="335"/>
      <c r="D2" s="335"/>
      <c r="E2" s="335"/>
      <c r="F2" s="335"/>
    </row>
    <row r="3" spans="1:6" ht="5.25" customHeight="1">
      <c r="A3" s="151"/>
      <c r="B3" s="199"/>
      <c r="C3" s="243"/>
      <c r="D3" s="243"/>
      <c r="E3" s="243"/>
      <c r="F3" s="244"/>
    </row>
    <row r="4" spans="1:6" ht="14.25" customHeight="1">
      <c r="A4" s="151"/>
      <c r="B4" s="381" t="s">
        <v>169</v>
      </c>
      <c r="C4" s="335"/>
      <c r="D4" s="335"/>
      <c r="E4" s="335"/>
      <c r="F4" s="335"/>
    </row>
    <row r="5" spans="1:6" ht="5.25" customHeight="1">
      <c r="A5" s="151"/>
      <c r="B5" s="199"/>
      <c r="C5" s="243"/>
      <c r="D5" s="243"/>
      <c r="E5" s="243"/>
      <c r="F5" s="244"/>
    </row>
    <row r="6" spans="1:6" ht="14.25" customHeight="1">
      <c r="A6" s="151"/>
      <c r="B6" s="380" t="s">
        <v>2</v>
      </c>
      <c r="C6" s="335"/>
      <c r="D6" s="335"/>
      <c r="E6" s="335"/>
      <c r="F6" s="335"/>
    </row>
    <row r="7" spans="1:6" ht="5.25" customHeight="1">
      <c r="A7" s="151"/>
      <c r="B7" s="199"/>
      <c r="C7" s="243"/>
      <c r="D7" s="243"/>
      <c r="E7" s="243"/>
      <c r="F7" s="244"/>
    </row>
    <row r="8" spans="1:6" ht="14.25" customHeight="1">
      <c r="A8" s="151"/>
      <c r="B8" s="380" t="s">
        <v>81</v>
      </c>
      <c r="C8" s="335"/>
      <c r="D8" s="335"/>
      <c r="E8" s="335"/>
      <c r="F8" s="335"/>
    </row>
    <row r="9" spans="1:6" ht="5.25" customHeight="1">
      <c r="A9" s="151"/>
      <c r="B9" s="199"/>
      <c r="C9" s="243"/>
      <c r="D9" s="243"/>
      <c r="E9" s="243"/>
      <c r="F9" s="244"/>
    </row>
    <row r="10" spans="1:6" ht="5.25" customHeight="1">
      <c r="A10" s="203"/>
      <c r="B10" s="246"/>
      <c r="C10" s="247"/>
      <c r="D10" s="247"/>
      <c r="E10" s="247"/>
      <c r="F10" s="248"/>
    </row>
    <row r="11" spans="1:6" ht="12" customHeight="1">
      <c r="A11" s="203"/>
      <c r="B11" s="249" t="s">
        <v>170</v>
      </c>
      <c r="C11" s="250"/>
      <c r="D11" s="251"/>
      <c r="E11" s="251"/>
      <c r="F11" s="252">
        <f>E12+E33+E43</f>
        <v>1581691932</v>
      </c>
    </row>
    <row r="12" spans="1:6" ht="12" customHeight="1">
      <c r="A12" s="203"/>
      <c r="B12" s="253" t="s">
        <v>171</v>
      </c>
      <c r="C12" s="254"/>
      <c r="D12" s="255"/>
      <c r="E12" s="255">
        <f>D13-D22</f>
        <v>9592669882</v>
      </c>
      <c r="F12" s="256"/>
    </row>
    <row r="13" spans="1:6" ht="12" customHeight="1">
      <c r="A13" s="203"/>
      <c r="B13" s="257" t="s">
        <v>172</v>
      </c>
      <c r="C13" s="258"/>
      <c r="D13" s="259">
        <f>SUM(C14:C21)</f>
        <v>77273265731</v>
      </c>
      <c r="E13" s="260"/>
      <c r="F13" s="261"/>
    </row>
    <row r="14" spans="1:6" ht="12" customHeight="1">
      <c r="A14" s="203"/>
      <c r="B14" s="230" t="s">
        <v>173</v>
      </c>
      <c r="C14" s="262" t="s">
        <v>174</v>
      </c>
      <c r="D14" s="263"/>
      <c r="E14" s="263"/>
      <c r="F14" s="264"/>
    </row>
    <row r="15" spans="1:6" ht="12" customHeight="1">
      <c r="A15" s="203"/>
      <c r="B15" s="230" t="s">
        <v>175</v>
      </c>
      <c r="C15" s="262" t="s">
        <v>174</v>
      </c>
      <c r="D15" s="263"/>
      <c r="E15" s="263"/>
      <c r="F15" s="264"/>
    </row>
    <row r="16" spans="1:6" ht="12" customHeight="1">
      <c r="A16" s="203"/>
      <c r="B16" s="230" t="s">
        <v>176</v>
      </c>
      <c r="C16" s="262" t="s">
        <v>174</v>
      </c>
      <c r="D16" s="263"/>
      <c r="E16" s="263"/>
      <c r="F16" s="264"/>
    </row>
    <row r="17" spans="1:6" ht="12" customHeight="1">
      <c r="A17" s="203"/>
      <c r="B17" s="230" t="s">
        <v>177</v>
      </c>
      <c r="C17" s="262" t="s">
        <v>174</v>
      </c>
      <c r="D17" s="263"/>
      <c r="E17" s="263"/>
      <c r="F17" s="264"/>
    </row>
    <row r="18" spans="1:6" ht="12" customHeight="1">
      <c r="A18" s="203"/>
      <c r="B18" s="230" t="s">
        <v>178</v>
      </c>
      <c r="C18" s="262" t="s">
        <v>174</v>
      </c>
      <c r="D18" s="263"/>
      <c r="E18" s="263"/>
      <c r="F18" s="264"/>
    </row>
    <row r="19" spans="1:6" ht="12" customHeight="1">
      <c r="A19" s="203"/>
      <c r="B19" s="230" t="s">
        <v>179</v>
      </c>
      <c r="C19" s="262">
        <v>5132301876</v>
      </c>
      <c r="D19" s="263"/>
      <c r="E19" s="263"/>
      <c r="F19" s="264"/>
    </row>
    <row r="20" spans="1:6" ht="12" customHeight="1">
      <c r="A20" s="203"/>
      <c r="B20" s="230" t="s">
        <v>180</v>
      </c>
      <c r="C20" s="262">
        <v>72140963855</v>
      </c>
      <c r="D20" s="263"/>
      <c r="E20" s="263"/>
      <c r="F20" s="264"/>
    </row>
    <row r="21" spans="1:6" ht="12" customHeight="1">
      <c r="A21" s="203"/>
      <c r="B21" s="230" t="s">
        <v>181</v>
      </c>
      <c r="C21" s="262" t="s">
        <v>174</v>
      </c>
      <c r="D21" s="263"/>
      <c r="E21" s="263"/>
      <c r="F21" s="264"/>
    </row>
    <row r="22" spans="1:6" ht="12" customHeight="1">
      <c r="A22" s="203"/>
      <c r="B22" s="257" t="s">
        <v>182</v>
      </c>
      <c r="C22" s="258"/>
      <c r="D22" s="259">
        <f>SUM(C23:C32)</f>
        <v>67680595849</v>
      </c>
      <c r="E22" s="260"/>
      <c r="F22" s="261"/>
    </row>
    <row r="23" spans="1:6" ht="12" customHeight="1">
      <c r="A23" s="203"/>
      <c r="B23" s="230" t="s">
        <v>183</v>
      </c>
      <c r="C23" s="262">
        <v>10930103596</v>
      </c>
      <c r="D23" s="263"/>
      <c r="E23" s="263"/>
      <c r="F23" s="264"/>
    </row>
    <row r="24" spans="1:6" ht="12" customHeight="1">
      <c r="A24" s="203"/>
      <c r="B24" s="230" t="s">
        <v>184</v>
      </c>
      <c r="C24" s="262">
        <v>2342079749</v>
      </c>
      <c r="D24" s="263"/>
      <c r="E24" s="263"/>
      <c r="F24" s="264"/>
    </row>
    <row r="25" spans="1:6" ht="12" customHeight="1">
      <c r="A25" s="203"/>
      <c r="B25" s="230" t="s">
        <v>185</v>
      </c>
      <c r="C25" s="262">
        <v>190697067</v>
      </c>
      <c r="D25" s="263"/>
      <c r="E25" s="263"/>
      <c r="F25" s="264"/>
    </row>
    <row r="26" spans="1:6" ht="12" customHeight="1">
      <c r="A26" s="203"/>
      <c r="B26" s="230" t="s">
        <v>176</v>
      </c>
      <c r="C26" s="262">
        <v>52973110067</v>
      </c>
      <c r="D26" s="263"/>
      <c r="E26" s="263"/>
      <c r="F26" s="264"/>
    </row>
    <row r="27" spans="1:6" ht="12" customHeight="1">
      <c r="A27" s="203"/>
      <c r="B27" s="230" t="s">
        <v>186</v>
      </c>
      <c r="C27" s="262">
        <v>1185970926</v>
      </c>
      <c r="D27" s="263"/>
      <c r="E27" s="263"/>
      <c r="F27" s="264"/>
    </row>
    <row r="28" spans="1:6" ht="12" customHeight="1">
      <c r="A28" s="203"/>
      <c r="B28" s="230" t="s">
        <v>187</v>
      </c>
      <c r="C28" s="262">
        <v>58634444</v>
      </c>
      <c r="D28" s="263"/>
      <c r="E28" s="263"/>
      <c r="F28" s="264"/>
    </row>
    <row r="29" spans="1:6" ht="12" customHeight="1">
      <c r="A29" s="203"/>
      <c r="B29" s="230" t="s">
        <v>188</v>
      </c>
      <c r="C29" s="262" t="s">
        <v>174</v>
      </c>
      <c r="D29" s="263"/>
      <c r="E29" s="263"/>
      <c r="F29" s="264"/>
    </row>
    <row r="30" spans="1:6" ht="12" customHeight="1">
      <c r="A30" s="203"/>
      <c r="B30" s="230" t="s">
        <v>189</v>
      </c>
      <c r="C30" s="262" t="s">
        <v>174</v>
      </c>
      <c r="D30" s="263"/>
      <c r="E30" s="263"/>
      <c r="F30" s="264"/>
    </row>
    <row r="31" spans="1:6" ht="12" customHeight="1">
      <c r="A31" s="203"/>
      <c r="B31" s="230" t="s">
        <v>190</v>
      </c>
      <c r="C31" s="262" t="s">
        <v>174</v>
      </c>
      <c r="D31" s="263"/>
      <c r="E31" s="263"/>
      <c r="F31" s="264"/>
    </row>
    <row r="32" spans="1:6" ht="12" customHeight="1">
      <c r="A32" s="203"/>
      <c r="B32" s="230" t="s">
        <v>191</v>
      </c>
      <c r="C32" s="262" t="s">
        <v>174</v>
      </c>
      <c r="D32" s="263"/>
      <c r="E32" s="263"/>
      <c r="F32" s="264"/>
    </row>
    <row r="33" spans="1:6" ht="12" customHeight="1">
      <c r="A33" s="203"/>
      <c r="B33" s="253" t="s">
        <v>192</v>
      </c>
      <c r="C33" s="254"/>
      <c r="D33" s="255"/>
      <c r="E33" s="265">
        <f>D34-D38</f>
        <v>24714339</v>
      </c>
      <c r="F33" s="256"/>
    </row>
    <row r="34" spans="1:6" ht="12" customHeight="1">
      <c r="A34" s="203"/>
      <c r="B34" s="257" t="s">
        <v>193</v>
      </c>
      <c r="C34" s="258"/>
      <c r="D34" s="259">
        <f>SUM(C35:C37)</f>
        <v>45063733</v>
      </c>
      <c r="E34" s="260"/>
      <c r="F34" s="261"/>
    </row>
    <row r="35" spans="1:6" ht="12" customHeight="1">
      <c r="A35" s="203"/>
      <c r="B35" s="230" t="s">
        <v>194</v>
      </c>
      <c r="C35" s="262" t="s">
        <v>174</v>
      </c>
      <c r="D35" s="263"/>
      <c r="E35" s="263"/>
      <c r="F35" s="264"/>
    </row>
    <row r="36" spans="1:6" ht="12" customHeight="1">
      <c r="A36" s="203"/>
      <c r="B36" s="230" t="s">
        <v>195</v>
      </c>
      <c r="C36" s="262">
        <v>19576352</v>
      </c>
      <c r="D36" s="263"/>
      <c r="E36" s="263"/>
      <c r="F36" s="264"/>
    </row>
    <row r="37" spans="1:6" ht="12" customHeight="1">
      <c r="A37" s="203"/>
      <c r="B37" s="230" t="s">
        <v>196</v>
      </c>
      <c r="C37" s="262">
        <v>25487381</v>
      </c>
      <c r="D37" s="263"/>
      <c r="E37" s="263"/>
      <c r="F37" s="264"/>
    </row>
    <row r="38" spans="1:6" ht="12" customHeight="1">
      <c r="A38" s="203"/>
      <c r="B38" s="257" t="s">
        <v>197</v>
      </c>
      <c r="C38" s="258"/>
      <c r="D38" s="259">
        <f>SUM(C39:C42)</f>
        <v>20349394</v>
      </c>
      <c r="E38" s="260"/>
      <c r="F38" s="261"/>
    </row>
    <row r="39" spans="1:6" ht="12" customHeight="1">
      <c r="A39" s="203"/>
      <c r="B39" s="230" t="s">
        <v>198</v>
      </c>
      <c r="C39" s="262" t="s">
        <v>174</v>
      </c>
      <c r="D39" s="263"/>
      <c r="E39" s="263"/>
      <c r="F39" s="264"/>
    </row>
    <row r="40" spans="1:6" ht="12" customHeight="1">
      <c r="A40" s="203"/>
      <c r="B40" s="230" t="s">
        <v>199</v>
      </c>
      <c r="C40" s="262">
        <v>20349394</v>
      </c>
      <c r="D40" s="263"/>
      <c r="E40" s="263"/>
      <c r="F40" s="264"/>
    </row>
    <row r="41" spans="1:6" ht="12" customHeight="1">
      <c r="A41" s="203"/>
      <c r="B41" s="230" t="s">
        <v>200</v>
      </c>
      <c r="C41" s="262" t="s">
        <v>174</v>
      </c>
      <c r="D41" s="263"/>
      <c r="E41" s="263"/>
      <c r="F41" s="264"/>
    </row>
    <row r="42" spans="1:6" ht="12" customHeight="1">
      <c r="A42" s="203"/>
      <c r="B42" s="230" t="s">
        <v>201</v>
      </c>
      <c r="C42" s="262" t="s">
        <v>174</v>
      </c>
      <c r="D42" s="263"/>
      <c r="E42" s="263"/>
      <c r="F42" s="264"/>
    </row>
    <row r="43" spans="1:6" ht="12" customHeight="1">
      <c r="A43" s="203"/>
      <c r="B43" s="253" t="s">
        <v>202</v>
      </c>
      <c r="C43" s="254"/>
      <c r="D43" s="255"/>
      <c r="E43" s="255">
        <f>D44-D46</f>
        <v>-8035692289</v>
      </c>
      <c r="F43" s="256"/>
    </row>
    <row r="44" spans="1:6" ht="12" customHeight="1">
      <c r="A44" s="203"/>
      <c r="B44" s="257" t="s">
        <v>203</v>
      </c>
      <c r="C44" s="258"/>
      <c r="D44" s="260"/>
      <c r="E44" s="260"/>
      <c r="F44" s="261"/>
    </row>
    <row r="45" spans="1:6" ht="12" customHeight="1">
      <c r="A45" s="203"/>
      <c r="B45" s="230" t="s">
        <v>204</v>
      </c>
      <c r="C45" s="262" t="s">
        <v>174</v>
      </c>
      <c r="D45" s="263"/>
      <c r="E45" s="263"/>
      <c r="F45" s="264"/>
    </row>
    <row r="46" spans="1:6" ht="12" customHeight="1">
      <c r="A46" s="203"/>
      <c r="B46" s="257" t="s">
        <v>205</v>
      </c>
      <c r="C46" s="258"/>
      <c r="D46" s="259">
        <f>C47</f>
        <v>8035692289</v>
      </c>
      <c r="E46" s="260"/>
      <c r="F46" s="261"/>
    </row>
    <row r="47" spans="1:6" ht="12" customHeight="1">
      <c r="A47" s="203"/>
      <c r="B47" s="230" t="s">
        <v>206</v>
      </c>
      <c r="C47" s="262">
        <v>8035692289</v>
      </c>
      <c r="D47" s="263"/>
      <c r="E47" s="263"/>
      <c r="F47" s="264"/>
    </row>
    <row r="48" spans="1:6" ht="12" customHeight="1">
      <c r="A48" s="203"/>
      <c r="B48" s="257" t="s">
        <v>207</v>
      </c>
      <c r="C48" s="266"/>
      <c r="D48" s="267"/>
      <c r="E48" s="267"/>
      <c r="F48" s="268">
        <f>E49-E50</f>
        <v>343024605</v>
      </c>
    </row>
    <row r="49" spans="1:6" ht="12" customHeight="1">
      <c r="A49" s="203"/>
      <c r="B49" s="257" t="s">
        <v>208</v>
      </c>
      <c r="C49" s="269"/>
      <c r="D49" s="263"/>
      <c r="E49" s="270">
        <v>120350337341</v>
      </c>
      <c r="F49" s="264"/>
    </row>
    <row r="50" spans="1:6" ht="12" customHeight="1">
      <c r="A50" s="203"/>
      <c r="B50" s="257" t="s">
        <v>209</v>
      </c>
      <c r="C50" s="269"/>
      <c r="D50" s="263"/>
      <c r="E50" s="270">
        <v>120007312736</v>
      </c>
      <c r="F50" s="264"/>
    </row>
    <row r="51" spans="1:6" ht="12" customHeight="1">
      <c r="A51" s="203"/>
      <c r="B51" s="271" t="s">
        <v>210</v>
      </c>
      <c r="C51" s="266"/>
      <c r="D51" s="267"/>
      <c r="E51" s="267"/>
      <c r="F51" s="272">
        <f>F53-F52</f>
        <v>1924716537</v>
      </c>
    </row>
    <row r="52" spans="1:6" ht="12" customHeight="1">
      <c r="A52" s="203"/>
      <c r="B52" s="273" t="s">
        <v>211</v>
      </c>
      <c r="C52" s="269"/>
      <c r="D52" s="263"/>
      <c r="E52" s="270"/>
      <c r="F52" s="272">
        <v>7035847625</v>
      </c>
    </row>
    <row r="53" spans="1:6" ht="12" customHeight="1">
      <c r="A53" s="203"/>
      <c r="B53" s="274" t="s">
        <v>212</v>
      </c>
      <c r="C53" s="275"/>
      <c r="D53" s="276"/>
      <c r="E53" s="277"/>
      <c r="F53" s="278">
        <v>8960564162</v>
      </c>
    </row>
    <row r="54" spans="1:6" ht="12" customHeight="1">
      <c r="A54" s="203"/>
      <c r="B54" s="382" t="s">
        <v>213</v>
      </c>
      <c r="C54" s="279"/>
      <c r="D54" s="280"/>
      <c r="E54" s="280"/>
      <c r="F54" s="281">
        <f>F51</f>
        <v>1924716537</v>
      </c>
    </row>
    <row r="55" spans="1:6" ht="12" customHeight="1">
      <c r="A55" s="203"/>
      <c r="B55" s="383"/>
      <c r="C55" s="282"/>
      <c r="D55" s="283"/>
      <c r="E55" s="283"/>
      <c r="F55" s="284">
        <f>F52-F53</f>
        <v>-1924716537</v>
      </c>
    </row>
    <row r="56" spans="1:6" ht="12" customHeight="1">
      <c r="A56" s="203"/>
      <c r="B56" s="358"/>
      <c r="C56" s="285"/>
      <c r="D56" s="286"/>
      <c r="E56" s="286"/>
      <c r="F56" s="287">
        <f>F54+F55</f>
        <v>0</v>
      </c>
    </row>
    <row r="57" spans="1:6" ht="18" customHeight="1">
      <c r="A57" s="203"/>
      <c r="B57" s="203"/>
      <c r="C57" s="288"/>
      <c r="D57" s="288"/>
      <c r="E57" s="288"/>
      <c r="F57" s="289"/>
    </row>
  </sheetData>
  <sheetProtection/>
  <mergeCells count="5">
    <mergeCell ref="B2:F2"/>
    <mergeCell ref="B4:F4"/>
    <mergeCell ref="B6:F6"/>
    <mergeCell ref="B8:F8"/>
    <mergeCell ref="B54:B56"/>
  </mergeCells>
  <printOptions/>
  <pageMargins left="0.25" right="0.25" top="0.75" bottom="0.75" header="0" footer="0"/>
  <pageSetup fitToHeight="0" fitToWidth="1" horizontalDpi="600" verticalDpi="600" orientation="portrait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22"/>
  <sheetViews>
    <sheetView showGridLines="0" zoomScalePageLayoutView="0" workbookViewId="0" topLeftCell="A1">
      <selection activeCell="A1" sqref="A1"/>
    </sheetView>
  </sheetViews>
  <sheetFormatPr defaultColWidth="14.421875" defaultRowHeight="15" customHeight="1"/>
  <cols>
    <col min="1" max="2" width="11.421875" style="0" customWidth="1"/>
    <col min="3" max="3" width="41.28125" style="0" customWidth="1"/>
    <col min="4" max="4" width="20.140625" style="0" customWidth="1"/>
    <col min="5" max="5" width="18.00390625" style="0" customWidth="1"/>
    <col min="6" max="6" width="11.421875" style="0" customWidth="1"/>
  </cols>
  <sheetData>
    <row r="1" spans="1:6" ht="42" customHeight="1">
      <c r="A1" s="245"/>
      <c r="B1" s="381" t="s">
        <v>207</v>
      </c>
      <c r="C1" s="335"/>
      <c r="D1" s="335"/>
      <c r="E1" s="335"/>
      <c r="F1" s="335"/>
    </row>
    <row r="2" spans="1:6" ht="49.5" customHeight="1">
      <c r="A2" s="203"/>
      <c r="B2" s="203"/>
      <c r="C2" s="151"/>
      <c r="D2" s="290"/>
      <c r="E2" s="155"/>
      <c r="F2" s="291"/>
    </row>
    <row r="3" spans="1:6" ht="33.75" customHeight="1">
      <c r="A3" s="203"/>
      <c r="B3" s="203"/>
      <c r="C3" s="292" t="s">
        <v>214</v>
      </c>
      <c r="D3" s="293">
        <f>SUM(D4:D11)</f>
        <v>120350337341</v>
      </c>
      <c r="E3" s="294"/>
      <c r="F3" s="295"/>
    </row>
    <row r="4" spans="1:6" ht="12.75" customHeight="1">
      <c r="A4" s="203"/>
      <c r="B4" s="203"/>
      <c r="C4" s="296" t="s">
        <v>13</v>
      </c>
      <c r="D4" s="297">
        <v>3215812610</v>
      </c>
      <c r="E4" s="298" t="s">
        <v>215</v>
      </c>
      <c r="F4" s="299"/>
    </row>
    <row r="5" spans="1:6" ht="12.75" customHeight="1">
      <c r="A5" s="203"/>
      <c r="B5" s="203"/>
      <c r="C5" s="300" t="s">
        <v>216</v>
      </c>
      <c r="D5" s="301">
        <v>11672880</v>
      </c>
      <c r="E5" s="302">
        <v>116</v>
      </c>
      <c r="F5" s="299"/>
    </row>
    <row r="6" spans="1:6" ht="12.75" customHeight="1">
      <c r="A6" s="203"/>
      <c r="B6" s="203"/>
      <c r="C6" s="300" t="s">
        <v>217</v>
      </c>
      <c r="D6" s="301">
        <v>0</v>
      </c>
      <c r="E6" s="302">
        <v>11901</v>
      </c>
      <c r="F6" s="203"/>
    </row>
    <row r="7" spans="1:6" ht="12.75" customHeight="1">
      <c r="A7" s="203"/>
      <c r="B7" s="203"/>
      <c r="C7" s="300" t="s">
        <v>218</v>
      </c>
      <c r="D7" s="303">
        <v>32650891</v>
      </c>
      <c r="E7" s="302">
        <v>11405</v>
      </c>
      <c r="F7" s="299"/>
    </row>
    <row r="8" spans="1:6" ht="12.75" customHeight="1">
      <c r="A8" s="203"/>
      <c r="B8" s="203"/>
      <c r="C8" s="300" t="s">
        <v>219</v>
      </c>
      <c r="D8" s="303">
        <v>0</v>
      </c>
      <c r="E8" s="302">
        <v>113</v>
      </c>
      <c r="F8" s="203"/>
    </row>
    <row r="9" spans="1:6" ht="12.75" customHeight="1">
      <c r="A9" s="203"/>
      <c r="B9" s="203"/>
      <c r="C9" s="300" t="s">
        <v>220</v>
      </c>
      <c r="D9" s="304">
        <v>1727410791</v>
      </c>
      <c r="E9" s="302">
        <v>214</v>
      </c>
      <c r="F9" s="299"/>
    </row>
    <row r="10" spans="1:6" ht="12.75" customHeight="1">
      <c r="A10" s="203"/>
      <c r="B10" s="203"/>
      <c r="C10" s="300" t="s">
        <v>221</v>
      </c>
      <c r="D10" s="303">
        <v>1500000</v>
      </c>
      <c r="E10" s="302">
        <v>216</v>
      </c>
      <c r="F10" s="299"/>
    </row>
    <row r="11" spans="1:6" ht="12.75" customHeight="1">
      <c r="A11" s="203"/>
      <c r="B11" s="203"/>
      <c r="C11" s="232" t="s">
        <v>222</v>
      </c>
      <c r="D11" s="305">
        <v>115361290169</v>
      </c>
      <c r="E11" s="306">
        <v>21901</v>
      </c>
      <c r="F11" s="203"/>
    </row>
    <row r="12" spans="1:6" ht="12.75" customHeight="1">
      <c r="A12" s="203"/>
      <c r="B12" s="203"/>
      <c r="C12" s="307"/>
      <c r="D12" s="308"/>
      <c r="E12" s="309"/>
      <c r="F12" s="203"/>
    </row>
    <row r="13" spans="1:6" ht="33.75" customHeight="1">
      <c r="A13" s="203"/>
      <c r="B13" s="203"/>
      <c r="C13" s="310" t="s">
        <v>223</v>
      </c>
      <c r="D13" s="311">
        <f>SUM(D14:D21)</f>
        <v>120007312736</v>
      </c>
      <c r="E13" s="312"/>
      <c r="F13" s="203"/>
    </row>
    <row r="14" spans="1:6" ht="12.75" customHeight="1">
      <c r="A14" s="203"/>
      <c r="B14" s="203"/>
      <c r="C14" s="313" t="s">
        <v>13</v>
      </c>
      <c r="D14" s="304">
        <v>3083266210</v>
      </c>
      <c r="E14" s="298" t="s">
        <v>224</v>
      </c>
      <c r="F14" s="203"/>
    </row>
    <row r="15" spans="1:6" ht="12.75" customHeight="1">
      <c r="A15" s="203"/>
      <c r="B15" s="203"/>
      <c r="C15" s="230" t="s">
        <v>216</v>
      </c>
      <c r="D15" s="301">
        <v>0</v>
      </c>
      <c r="E15" s="302">
        <v>116</v>
      </c>
      <c r="F15" s="203"/>
    </row>
    <row r="16" spans="1:6" ht="12.75" customHeight="1">
      <c r="A16" s="203"/>
      <c r="B16" s="203"/>
      <c r="C16" s="230" t="s">
        <v>217</v>
      </c>
      <c r="D16" s="301">
        <v>115361290169</v>
      </c>
      <c r="E16" s="302">
        <v>11901</v>
      </c>
      <c r="F16" s="203"/>
    </row>
    <row r="17" spans="1:6" ht="12.75" customHeight="1">
      <c r="A17" s="203"/>
      <c r="B17" s="203"/>
      <c r="C17" s="230" t="s">
        <v>218</v>
      </c>
      <c r="D17" s="301">
        <v>32650891</v>
      </c>
      <c r="E17" s="302">
        <v>11405</v>
      </c>
      <c r="F17" s="203"/>
    </row>
    <row r="18" spans="1:6" ht="12.75" customHeight="1">
      <c r="A18" s="203"/>
      <c r="B18" s="203"/>
      <c r="C18" s="230" t="s">
        <v>219</v>
      </c>
      <c r="D18" s="301">
        <v>0</v>
      </c>
      <c r="E18" s="302">
        <v>113</v>
      </c>
      <c r="F18" s="203"/>
    </row>
    <row r="19" spans="1:6" ht="12.75" customHeight="1">
      <c r="A19" s="203"/>
      <c r="B19" s="203"/>
      <c r="C19" s="230" t="s">
        <v>220</v>
      </c>
      <c r="D19" s="301">
        <v>1525022892</v>
      </c>
      <c r="E19" s="302">
        <v>214</v>
      </c>
      <c r="F19" s="203"/>
    </row>
    <row r="20" spans="1:6" ht="12.75" customHeight="1">
      <c r="A20" s="203"/>
      <c r="B20" s="203"/>
      <c r="C20" s="230" t="s">
        <v>221</v>
      </c>
      <c r="D20" s="301">
        <v>5082574</v>
      </c>
      <c r="E20" s="302">
        <v>216</v>
      </c>
      <c r="F20" s="203"/>
    </row>
    <row r="21" spans="1:6" ht="12.75" customHeight="1">
      <c r="A21" s="203"/>
      <c r="B21" s="203"/>
      <c r="C21" s="232" t="s">
        <v>222</v>
      </c>
      <c r="D21" s="314">
        <v>0</v>
      </c>
      <c r="E21" s="306">
        <v>21901</v>
      </c>
      <c r="F21" s="203"/>
    </row>
    <row r="22" spans="1:6" ht="12.75" customHeight="1">
      <c r="A22" s="203"/>
      <c r="B22" s="203"/>
      <c r="C22" s="203"/>
      <c r="D22" s="315"/>
      <c r="E22" s="316"/>
      <c r="F22" s="203"/>
    </row>
  </sheetData>
  <sheetProtection/>
  <mergeCells count="1">
    <mergeCell ref="B1:F1"/>
  </mergeCells>
  <printOptions/>
  <pageMargins left="0.25" right="0.25" top="0.75" bottom="0.75" header="0" footer="0"/>
  <pageSetup fitToHeight="0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G29"/>
  <sheetViews>
    <sheetView showGridLines="0" zoomScalePageLayoutView="0" workbookViewId="0" topLeftCell="A1">
      <selection activeCell="F34" sqref="F34"/>
    </sheetView>
  </sheetViews>
  <sheetFormatPr defaultColWidth="14.421875" defaultRowHeight="15" customHeight="1"/>
  <cols>
    <col min="1" max="1" width="9.140625" style="0" customWidth="1"/>
    <col min="2" max="2" width="44.57421875" style="0" customWidth="1"/>
    <col min="3" max="3" width="26.57421875" style="0" customWidth="1"/>
    <col min="4" max="4" width="25.57421875" style="0" customWidth="1"/>
    <col min="5" max="5" width="24.140625" style="0" customWidth="1"/>
    <col min="6" max="6" width="18.421875" style="0" customWidth="1"/>
    <col min="7" max="7" width="9.28125" style="0" customWidth="1"/>
  </cols>
  <sheetData>
    <row r="1" spans="1:7" ht="12.75" customHeight="1">
      <c r="A1" s="288"/>
      <c r="B1" s="288"/>
      <c r="C1" s="288"/>
      <c r="D1" s="317" t="s">
        <v>225</v>
      </c>
      <c r="E1" s="288"/>
      <c r="F1" s="288"/>
      <c r="G1" s="288"/>
    </row>
    <row r="2" spans="1:7" ht="12.75" customHeight="1">
      <c r="A2" s="288"/>
      <c r="B2" s="288"/>
      <c r="C2" s="288"/>
      <c r="D2" s="288"/>
      <c r="E2" s="288"/>
      <c r="F2" s="288"/>
      <c r="G2" s="288"/>
    </row>
    <row r="3" spans="1:7" ht="15" customHeight="1">
      <c r="A3" s="288"/>
      <c r="B3" s="384" t="s">
        <v>0</v>
      </c>
      <c r="C3" s="335"/>
      <c r="D3" s="335"/>
      <c r="E3" s="335"/>
      <c r="F3" s="335"/>
      <c r="G3" s="288"/>
    </row>
    <row r="4" spans="1:7" ht="5.25" customHeight="1">
      <c r="A4" s="288"/>
      <c r="B4" s="288"/>
      <c r="C4" s="288"/>
      <c r="D4" s="288"/>
      <c r="E4" s="288"/>
      <c r="F4" s="288"/>
      <c r="G4" s="288"/>
    </row>
    <row r="5" spans="1:7" ht="15" customHeight="1">
      <c r="A5" s="288"/>
      <c r="B5" s="384" t="s">
        <v>226</v>
      </c>
      <c r="C5" s="335"/>
      <c r="D5" s="335"/>
      <c r="E5" s="335"/>
      <c r="F5" s="335"/>
      <c r="G5" s="288"/>
    </row>
    <row r="6" spans="1:7" ht="5.25" customHeight="1">
      <c r="A6" s="288"/>
      <c r="B6" s="318"/>
      <c r="C6" s="319"/>
      <c r="D6" s="319"/>
      <c r="E6" s="319"/>
      <c r="F6" s="319"/>
      <c r="G6" s="288"/>
    </row>
    <row r="7" spans="1:7" ht="15" customHeight="1">
      <c r="A7" s="288"/>
      <c r="B7" s="385" t="s">
        <v>2</v>
      </c>
      <c r="C7" s="335"/>
      <c r="D7" s="335"/>
      <c r="E7" s="335"/>
      <c r="F7" s="335"/>
      <c r="G7" s="288"/>
    </row>
    <row r="8" spans="1:7" ht="5.25" customHeight="1">
      <c r="A8" s="288"/>
      <c r="B8" s="319"/>
      <c r="C8" s="319"/>
      <c r="D8" s="319"/>
      <c r="E8" s="319"/>
      <c r="F8" s="319"/>
      <c r="G8" s="288"/>
    </row>
    <row r="9" spans="1:7" ht="15" customHeight="1">
      <c r="A9" s="288"/>
      <c r="B9" s="384" t="s">
        <v>81</v>
      </c>
      <c r="C9" s="335"/>
      <c r="D9" s="335"/>
      <c r="E9" s="335"/>
      <c r="F9" s="335"/>
      <c r="G9" s="288"/>
    </row>
    <row r="10" spans="1:6" ht="18" customHeight="1">
      <c r="A10" s="288"/>
      <c r="B10" s="319"/>
      <c r="C10" s="319"/>
      <c r="D10" s="319"/>
      <c r="E10" s="319"/>
      <c r="F10" s="319"/>
    </row>
    <row r="11" spans="1:7" ht="12.75" customHeight="1">
      <c r="A11" s="288"/>
      <c r="B11" s="320" t="s">
        <v>227</v>
      </c>
      <c r="C11" s="321" t="s">
        <v>228</v>
      </c>
      <c r="D11" s="321" t="s">
        <v>229</v>
      </c>
      <c r="E11" s="321" t="s">
        <v>128</v>
      </c>
      <c r="F11" s="321" t="s">
        <v>230</v>
      </c>
      <c r="G11" s="288"/>
    </row>
    <row r="12" spans="1:7" ht="12.75" customHeight="1">
      <c r="A12" s="322"/>
      <c r="B12" s="323" t="s">
        <v>231</v>
      </c>
      <c r="C12" s="324">
        <v>-10589934</v>
      </c>
      <c r="D12" s="324">
        <v>7092598</v>
      </c>
      <c r="E12" s="324">
        <v>0</v>
      </c>
      <c r="F12" s="324">
        <v>-3497336</v>
      </c>
      <c r="G12" s="322"/>
    </row>
    <row r="13" spans="1:7" ht="12.75" customHeight="1">
      <c r="A13" s="288"/>
      <c r="B13" s="325" t="s">
        <v>232</v>
      </c>
      <c r="C13" s="326" t="s">
        <v>233</v>
      </c>
      <c r="D13" s="324">
        <v>0</v>
      </c>
      <c r="E13" s="326" t="s">
        <v>233</v>
      </c>
      <c r="F13" s="324">
        <v>0</v>
      </c>
      <c r="G13" s="288"/>
    </row>
    <row r="14" spans="1:7" ht="12.75" customHeight="1">
      <c r="A14" s="288"/>
      <c r="B14" s="320" t="s">
        <v>234</v>
      </c>
      <c r="C14" s="326" t="s">
        <v>233</v>
      </c>
      <c r="D14" s="324">
        <v>0</v>
      </c>
      <c r="E14" s="326" t="s">
        <v>233</v>
      </c>
      <c r="F14" s="324">
        <v>0</v>
      </c>
      <c r="G14" s="288"/>
    </row>
    <row r="15" spans="1:7" ht="12.75" customHeight="1">
      <c r="A15" s="288"/>
      <c r="B15" s="320" t="s">
        <v>235</v>
      </c>
      <c r="C15" s="324">
        <v>0</v>
      </c>
      <c r="D15" s="324">
        <v>0</v>
      </c>
      <c r="E15" s="326" t="s">
        <v>233</v>
      </c>
      <c r="F15" s="324">
        <v>0</v>
      </c>
      <c r="G15" s="288"/>
    </row>
    <row r="16" spans="1:7" ht="12.75" customHeight="1">
      <c r="A16" s="288"/>
      <c r="B16" s="320" t="s">
        <v>236</v>
      </c>
      <c r="C16" s="326" t="s">
        <v>233</v>
      </c>
      <c r="D16" s="324">
        <v>0</v>
      </c>
      <c r="E16" s="324">
        <v>0</v>
      </c>
      <c r="F16" s="324">
        <v>0</v>
      </c>
      <c r="G16" s="288"/>
    </row>
    <row r="17" spans="1:7" ht="12.75" customHeight="1">
      <c r="A17" s="288"/>
      <c r="B17" s="325" t="s">
        <v>73</v>
      </c>
      <c r="C17" s="326" t="s">
        <v>233</v>
      </c>
      <c r="D17" s="326" t="s">
        <v>233</v>
      </c>
      <c r="E17" s="324">
        <v>3301700</v>
      </c>
      <c r="F17" s="324">
        <v>3301700</v>
      </c>
      <c r="G17" s="288"/>
    </row>
    <row r="18" spans="1:7" ht="12.75" customHeight="1">
      <c r="A18" s="288"/>
      <c r="B18" s="320" t="s">
        <v>237</v>
      </c>
      <c r="C18" s="327">
        <v>0</v>
      </c>
      <c r="D18" s="327">
        <v>0</v>
      </c>
      <c r="E18" s="324">
        <v>3301700</v>
      </c>
      <c r="F18" s="324">
        <v>3301700</v>
      </c>
      <c r="G18" s="288"/>
    </row>
    <row r="19" spans="1:7" ht="12.75" customHeight="1">
      <c r="A19" s="288"/>
      <c r="B19" s="320" t="s">
        <v>238</v>
      </c>
      <c r="C19" s="324">
        <v>-10589934</v>
      </c>
      <c r="D19" s="324">
        <v>7092598</v>
      </c>
      <c r="E19" s="324">
        <v>3301700</v>
      </c>
      <c r="F19" s="324">
        <v>-195635</v>
      </c>
      <c r="G19" s="288"/>
    </row>
    <row r="20" spans="1:7" ht="12.75" customHeight="1">
      <c r="A20" s="288"/>
      <c r="B20" s="320" t="s">
        <v>239</v>
      </c>
      <c r="C20" s="324">
        <v>-10589934</v>
      </c>
      <c r="D20" s="324">
        <v>-1292969</v>
      </c>
      <c r="E20" s="324">
        <v>0</v>
      </c>
      <c r="F20" s="324">
        <v>-11882903</v>
      </c>
      <c r="G20" s="288"/>
    </row>
    <row r="21" spans="1:7" ht="12.75" customHeight="1">
      <c r="A21" s="288"/>
      <c r="B21" s="325" t="s">
        <v>232</v>
      </c>
      <c r="C21" s="326" t="s">
        <v>233</v>
      </c>
      <c r="D21" s="324">
        <v>0</v>
      </c>
      <c r="E21" s="326" t="s">
        <v>233</v>
      </c>
      <c r="F21" s="324">
        <v>0</v>
      </c>
      <c r="G21" s="288"/>
    </row>
    <row r="22" spans="1:7" ht="12.75" customHeight="1">
      <c r="A22" s="288"/>
      <c r="B22" s="325" t="s">
        <v>234</v>
      </c>
      <c r="C22" s="326" t="s">
        <v>233</v>
      </c>
      <c r="D22" s="324">
        <v>0</v>
      </c>
      <c r="E22" s="326" t="s">
        <v>233</v>
      </c>
      <c r="F22" s="324">
        <v>0</v>
      </c>
      <c r="G22" s="288"/>
    </row>
    <row r="23" spans="1:7" ht="12.75" customHeight="1">
      <c r="A23" s="288"/>
      <c r="B23" s="320" t="s">
        <v>235</v>
      </c>
      <c r="C23" s="324">
        <v>0</v>
      </c>
      <c r="D23" s="324">
        <v>0</v>
      </c>
      <c r="E23" s="326" t="s">
        <v>233</v>
      </c>
      <c r="F23" s="324">
        <v>0</v>
      </c>
      <c r="G23" s="288"/>
    </row>
    <row r="24" spans="1:7" ht="12.75" customHeight="1">
      <c r="A24" s="288"/>
      <c r="B24" s="325" t="s">
        <v>236</v>
      </c>
      <c r="C24" s="326" t="s">
        <v>233</v>
      </c>
      <c r="D24" s="324">
        <v>0</v>
      </c>
      <c r="E24" s="324">
        <v>0</v>
      </c>
      <c r="F24" s="324">
        <v>0</v>
      </c>
      <c r="G24" s="288"/>
    </row>
    <row r="25" spans="1:7" ht="12.75" customHeight="1">
      <c r="A25" s="288"/>
      <c r="B25" s="325" t="s">
        <v>73</v>
      </c>
      <c r="C25" s="326" t="s">
        <v>233</v>
      </c>
      <c r="D25" s="326" t="s">
        <v>233</v>
      </c>
      <c r="E25" s="324">
        <v>1113344</v>
      </c>
      <c r="F25" s="324">
        <v>1113344</v>
      </c>
      <c r="G25" s="288"/>
    </row>
    <row r="26" spans="1:7" ht="14.25" customHeight="1">
      <c r="A26" s="288"/>
      <c r="B26" s="325" t="s">
        <v>237</v>
      </c>
      <c r="C26" s="324">
        <v>0</v>
      </c>
      <c r="D26" s="324">
        <v>0</v>
      </c>
      <c r="E26" s="324">
        <v>1113344</v>
      </c>
      <c r="F26" s="324">
        <v>1113344</v>
      </c>
      <c r="G26" s="288"/>
    </row>
    <row r="27" spans="1:7" ht="14.25" customHeight="1">
      <c r="A27" s="288"/>
      <c r="B27" s="325" t="s">
        <v>240</v>
      </c>
      <c r="C27" s="324">
        <v>-10589934</v>
      </c>
      <c r="D27" s="324">
        <v>-1292969</v>
      </c>
      <c r="E27" s="324">
        <v>1113344</v>
      </c>
      <c r="F27" s="324">
        <v>-10769559</v>
      </c>
      <c r="G27" s="288"/>
    </row>
    <row r="28" spans="1:7" ht="12.75" customHeight="1">
      <c r="A28" s="288"/>
      <c r="B28" s="328"/>
      <c r="C28" s="288"/>
      <c r="D28" s="288"/>
      <c r="E28" s="288"/>
      <c r="F28" s="288"/>
      <c r="G28" s="288"/>
    </row>
    <row r="29" spans="1:7" ht="12.75" customHeight="1">
      <c r="A29" s="288"/>
      <c r="B29" s="288"/>
      <c r="C29" s="288"/>
      <c r="D29" s="288"/>
      <c r="E29" s="288"/>
      <c r="F29" s="288"/>
      <c r="G29" s="288"/>
    </row>
  </sheetData>
  <sheetProtection/>
  <mergeCells count="4">
    <mergeCell ref="B3:F3"/>
    <mergeCell ref="B5:F5"/>
    <mergeCell ref="B7:F7"/>
    <mergeCell ref="B9:F9"/>
  </mergeCells>
  <printOptions/>
  <pageMargins left="0.25" right="0.25" top="0.75" bottom="0.75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SENDA</cp:lastModifiedBy>
  <dcterms:created xsi:type="dcterms:W3CDTF">2019-04-05T01:59:42Z</dcterms:created>
  <dcterms:modified xsi:type="dcterms:W3CDTF">2023-07-07T13:50:49Z</dcterms:modified>
  <cp:category/>
  <cp:version/>
  <cp:contentType/>
  <cp:contentStatus/>
</cp:coreProperties>
</file>